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Desktop\"/>
    </mc:Choice>
  </mc:AlternateContent>
  <xr:revisionPtr revIDLastSave="0" documentId="8_{18CF4758-533F-4E44-919F-0220613C9285}" xr6:coauthVersionLast="47" xr6:coauthVersionMax="47" xr10:uidLastSave="{00000000-0000-0000-0000-000000000000}"/>
  <bookViews>
    <workbookView xWindow="31785" yWindow="3870" windowWidth="14790" windowHeight="12735" tabRatio="797" xr2:uid="{00000000-000D-0000-FFFF-FFFF00000000}"/>
  </bookViews>
  <sheets>
    <sheet name="Reconciliation_Instructions" sheetId="6" r:id="rId1"/>
    <sheet name="Step1.SPARC_ExpenditureReports" sheetId="1" r:id="rId2"/>
    <sheet name="Step2.Payment_Allocation" sheetId="5" r:id="rId3"/>
    <sheet name="Step3.Contract_Balances" sheetId="8" r:id="rId4"/>
    <sheet name="Step4.Payment_Reconciliation" sheetId="7" r:id="rId5"/>
    <sheet name="Step5.AMSO_Costs"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 l="1"/>
  <c r="B10" i="8"/>
  <c r="G11" i="1" l="1"/>
  <c r="G10" i="1"/>
  <c r="F10" i="1"/>
  <c r="D11" i="1"/>
  <c r="D2" i="8" l="1"/>
  <c r="D19" i="5" l="1"/>
  <c r="D18" i="5"/>
  <c r="C16" i="5"/>
  <c r="D16" i="5" s="1"/>
  <c r="C15" i="5"/>
  <c r="C14" i="5"/>
  <c r="D15" i="5" l="1"/>
  <c r="P15" i="5"/>
  <c r="P22" i="5" s="1"/>
  <c r="B12" i="7" s="1"/>
  <c r="D20" i="1"/>
  <c r="C20" i="1" s="1"/>
  <c r="D19" i="1"/>
  <c r="C19" i="1" s="1"/>
  <c r="D18" i="1"/>
  <c r="C18" i="1" s="1"/>
  <c r="E18" i="7" l="1"/>
  <c r="C18" i="7"/>
  <c r="D17" i="7"/>
  <c r="F17" i="7" s="1"/>
  <c r="D15" i="7"/>
  <c r="F15" i="7" s="1"/>
  <c r="D9" i="7"/>
  <c r="F9" i="7" s="1"/>
  <c r="D3" i="7"/>
  <c r="F3" i="7" s="1"/>
  <c r="R19" i="5"/>
  <c r="R22" i="5" s="1"/>
  <c r="G3" i="8" s="1"/>
  <c r="G4" i="8" s="1"/>
  <c r="D12" i="1"/>
  <c r="H18" i="5"/>
  <c r="H19" i="5"/>
  <c r="D14" i="5"/>
  <c r="O14" i="5" s="1"/>
  <c r="G25" i="1"/>
  <c r="F25" i="1"/>
  <c r="E25" i="1"/>
  <c r="C1" i="5"/>
  <c r="C2" i="5"/>
  <c r="D21" i="1"/>
  <c r="C21" i="1" s="1"/>
  <c r="D22" i="1"/>
  <c r="C22" i="1" s="1"/>
  <c r="D24" i="1"/>
  <c r="C24" i="1" s="1"/>
  <c r="D23" i="1"/>
  <c r="C23" i="1" s="1"/>
  <c r="C20" i="5" s="1"/>
  <c r="D20" i="5" s="1"/>
  <c r="N20" i="5" s="1"/>
  <c r="D6" i="1"/>
  <c r="D10" i="1"/>
  <c r="I11" i="1" s="1"/>
  <c r="C11" i="1" s="1"/>
  <c r="H14" i="1"/>
  <c r="D13" i="1"/>
  <c r="C13" i="1" s="1"/>
  <c r="C12" i="5" s="1"/>
  <c r="D12" i="5" s="1"/>
  <c r="D7" i="1"/>
  <c r="D8" i="1"/>
  <c r="I7" i="1" s="1"/>
  <c r="D5" i="1"/>
  <c r="C5" i="1" s="1"/>
  <c r="C6" i="5" s="1"/>
  <c r="D6" i="5" s="1"/>
  <c r="D17" i="1"/>
  <c r="C17" i="1" s="1"/>
  <c r="H15" i="1"/>
  <c r="I6" i="1" l="1"/>
  <c r="C6" i="1" s="1"/>
  <c r="C7" i="5" s="1"/>
  <c r="D7" i="5" s="1"/>
  <c r="U7" i="5" s="1"/>
  <c r="D26" i="1"/>
  <c r="G7" i="8"/>
  <c r="G10" i="8"/>
  <c r="G8" i="8"/>
  <c r="G9" i="8"/>
  <c r="I12" i="1"/>
  <c r="C12" i="1" s="1"/>
  <c r="C11" i="5" s="1"/>
  <c r="F11" i="5" s="1"/>
  <c r="C7" i="1"/>
  <c r="C8" i="5" s="1"/>
  <c r="G8" i="5" s="1"/>
  <c r="C10" i="5"/>
  <c r="D10" i="5" s="1"/>
  <c r="J10" i="5" s="1"/>
  <c r="C17" i="5"/>
  <c r="D17" i="5" s="1"/>
  <c r="C21" i="5"/>
  <c r="D21" i="5" s="1"/>
  <c r="O21" i="5" s="1"/>
  <c r="V19" i="5"/>
  <c r="W19" i="5" s="1"/>
  <c r="U6" i="5"/>
  <c r="I6" i="5"/>
  <c r="H12" i="5"/>
  <c r="J12" i="5"/>
  <c r="D25" i="1"/>
  <c r="I7" i="5"/>
  <c r="V14" i="5"/>
  <c r="W14" i="5" s="1"/>
  <c r="Q18" i="5"/>
  <c r="Q22" i="5" s="1"/>
  <c r="F3" i="8" s="1"/>
  <c r="F4" i="8" s="1"/>
  <c r="N22" i="5"/>
  <c r="D3" i="8" s="1"/>
  <c r="D4" i="8" s="1"/>
  <c r="V20" i="5"/>
  <c r="W20" i="5" s="1"/>
  <c r="M21" i="5" l="1"/>
  <c r="M22" i="5" s="1"/>
  <c r="C3" i="8" s="1"/>
  <c r="C4" i="8" s="1"/>
  <c r="H10" i="5"/>
  <c r="V10" i="5" s="1"/>
  <c r="W10" i="5" s="1"/>
  <c r="G11" i="5"/>
  <c r="S11" i="5" s="1"/>
  <c r="S22" i="5" s="1"/>
  <c r="C25" i="1"/>
  <c r="T8" i="5"/>
  <c r="L8" i="5"/>
  <c r="K11" i="5"/>
  <c r="L11" i="5"/>
  <c r="E11" i="5"/>
  <c r="J11" i="5" s="1"/>
  <c r="J22" i="5" s="1"/>
  <c r="U8" i="5"/>
  <c r="U22" i="5" s="1"/>
  <c r="C22" i="5"/>
  <c r="G11" i="8"/>
  <c r="B14" i="7" s="1"/>
  <c r="D14" i="7" s="1"/>
  <c r="F14" i="7" s="1"/>
  <c r="E8" i="5"/>
  <c r="H8" i="5" s="1"/>
  <c r="F8" i="5"/>
  <c r="K8" i="5" s="1"/>
  <c r="D22" i="5"/>
  <c r="D10" i="8"/>
  <c r="D8" i="8"/>
  <c r="D7" i="8"/>
  <c r="D9" i="8"/>
  <c r="F10" i="8"/>
  <c r="F8" i="8"/>
  <c r="F7" i="8"/>
  <c r="F9" i="8"/>
  <c r="C7" i="8"/>
  <c r="C9" i="8"/>
  <c r="C10" i="8"/>
  <c r="C8" i="8"/>
  <c r="V21" i="5"/>
  <c r="W21" i="5" s="1"/>
  <c r="V18" i="5"/>
  <c r="W18" i="5" s="1"/>
  <c r="O22" i="5"/>
  <c r="E3" i="8" s="1"/>
  <c r="E4" i="8" s="1"/>
  <c r="V6" i="5"/>
  <c r="W6" i="5" s="1"/>
  <c r="V12" i="5"/>
  <c r="W12" i="5" s="1"/>
  <c r="V7" i="5"/>
  <c r="W7" i="5" s="1"/>
  <c r="I22" i="5"/>
  <c r="B5" i="7" s="1"/>
  <c r="T11" i="5" l="1"/>
  <c r="T22" i="5" s="1"/>
  <c r="G22" i="5"/>
  <c r="V8" i="5"/>
  <c r="W8" i="5" s="1"/>
  <c r="B3" i="8"/>
  <c r="B4" i="8" s="1"/>
  <c r="B8" i="8" s="1"/>
  <c r="K22" i="5"/>
  <c r="B7" i="7" s="1"/>
  <c r="D7" i="7" s="1"/>
  <c r="F7" i="7" s="1"/>
  <c r="L22" i="5"/>
  <c r="E22" i="5"/>
  <c r="H11" i="5"/>
  <c r="F22" i="5"/>
  <c r="F11" i="8"/>
  <c r="B13" i="7" s="1"/>
  <c r="D13" i="7" s="1"/>
  <c r="F13" i="7" s="1"/>
  <c r="D11" i="8"/>
  <c r="B10" i="7" s="1"/>
  <c r="D10" i="7" s="1"/>
  <c r="F10" i="7" s="1"/>
  <c r="E7" i="8"/>
  <c r="E9" i="8"/>
  <c r="E10" i="8"/>
  <c r="E8" i="8"/>
  <c r="C11" i="8"/>
  <c r="B8" i="7" s="1"/>
  <c r="D8" i="7" s="1"/>
  <c r="F8" i="7" s="1"/>
  <c r="D5" i="7"/>
  <c r="F5" i="7" s="1"/>
  <c r="C23" i="5" l="1"/>
  <c r="B7" i="8"/>
  <c r="H22" i="5"/>
  <c r="B4" i="7" s="1"/>
  <c r="D4" i="7" s="1"/>
  <c r="V11" i="5"/>
  <c r="E11" i="8"/>
  <c r="B11" i="7" s="1"/>
  <c r="D11" i="7" s="1"/>
  <c r="F11" i="7" s="1"/>
  <c r="B11" i="8" l="1"/>
  <c r="B6" i="7" s="1"/>
  <c r="D6" i="7" s="1"/>
  <c r="F6" i="7" s="1"/>
  <c r="W11" i="5"/>
  <c r="W22" i="5" s="1"/>
  <c r="V22" i="5"/>
  <c r="F4" i="7"/>
  <c r="D18" i="7" l="1"/>
  <c r="F19" i="7" s="1"/>
  <c r="F18" i="7"/>
  <c r="B18" i="7"/>
</calcChain>
</file>

<file path=xl/sharedStrings.xml><?xml version="1.0" encoding="utf-8"?>
<sst xmlns="http://schemas.openxmlformats.org/spreadsheetml/2006/main" count="205" uniqueCount="168">
  <si>
    <t>LINE CODE NAME</t>
  </si>
  <si>
    <t>Program Code</t>
  </si>
  <si>
    <t>Adjusted Current Month Expenditures</t>
  </si>
  <si>
    <t>Shared Overhead Applied</t>
  </si>
  <si>
    <t>Revenues/Program Income</t>
  </si>
  <si>
    <t xml:space="preserve">Fees and Other Program Income-Dedicated (-) </t>
  </si>
  <si>
    <t>7480</t>
  </si>
  <si>
    <t>Service Contract Income-Dedicated (-)</t>
  </si>
  <si>
    <t>7483</t>
  </si>
  <si>
    <t>Service Contract Income-Mixed(Financial) (-) (RMS)</t>
  </si>
  <si>
    <t>7484</t>
  </si>
  <si>
    <t>Service Contract Income-Shared(CustService)(-) (RMS)</t>
  </si>
  <si>
    <t>7485</t>
  </si>
  <si>
    <r>
      <t>Expenditures</t>
    </r>
    <r>
      <rPr>
        <b/>
        <sz val="10"/>
        <rFont val="Arial"/>
      </rPr>
      <t/>
    </r>
  </si>
  <si>
    <t xml:space="preserve">Shared Overhead Expenditures (RMS) </t>
  </si>
  <si>
    <t>7460</t>
  </si>
  <si>
    <t>Regular IV-D Dedicated Expenditures</t>
  </si>
  <si>
    <t>7461</t>
  </si>
  <si>
    <t>Regular IV-D/NIVD Mixed Expenditures (RMS)</t>
  </si>
  <si>
    <t>7462</t>
  </si>
  <si>
    <t xml:space="preserve">County Cooperative Agreements-Dedicated </t>
  </si>
  <si>
    <t>7474</t>
  </si>
  <si>
    <t>Total Mixed and Dedicated Employees</t>
  </si>
  <si>
    <t>Total Employees</t>
  </si>
  <si>
    <t>Children First</t>
  </si>
  <si>
    <t xml:space="preserve">                                                         Report Total</t>
  </si>
  <si>
    <t>Total Reported Expenditures</t>
  </si>
  <si>
    <t>1st Month Reported Expenditures</t>
  </si>
  <si>
    <t>2nd Month Reported Expenditures</t>
  </si>
  <si>
    <t>3rd Month Reported Expenditures</t>
  </si>
  <si>
    <t>2nd Month of QTR Employee Count</t>
  </si>
  <si>
    <t>RMS QTRLY IVD %</t>
  </si>
  <si>
    <t>RMS QTRLY QUAL NIVD %</t>
  </si>
  <si>
    <t>RMS QTRLY NON-QUAL NIVD %</t>
  </si>
  <si>
    <t>Contract Code/Name</t>
  </si>
  <si>
    <t xml:space="preserve">7332 CS MSL Incentive (even FFY pmts) </t>
  </si>
  <si>
    <t xml:space="preserve">7903 CS Federal Parent Locator Services </t>
  </si>
  <si>
    <t>DIFFERENCE</t>
  </si>
  <si>
    <t>TOTALS</t>
  </si>
  <si>
    <t>7482 CS Child Support Fees 66% - Dedicated</t>
  </si>
  <si>
    <t>DEDICATED 100%</t>
  </si>
  <si>
    <t>Misc. Program</t>
  </si>
  <si>
    <t>7477 CS All Other Expenditures 66% Fed</t>
  </si>
  <si>
    <t>ALLOCATIONS</t>
  </si>
  <si>
    <t>7506 CS Qualifying Non IV-D Activities Fed</t>
  </si>
  <si>
    <t>7477 - 66%</t>
  </si>
  <si>
    <t>7482 - 66%</t>
  </si>
  <si>
    <t>7502 - 34%</t>
  </si>
  <si>
    <t>7506 - 66%</t>
  </si>
  <si>
    <t>9993-34%</t>
  </si>
  <si>
    <t>9994-66%</t>
  </si>
  <si>
    <t>9996-34%</t>
  </si>
  <si>
    <t>REPORT TOTAL</t>
  </si>
  <si>
    <t>7606 Medical Support GPR Earned</t>
  </si>
  <si>
    <t>CHILD SUPPORT AGENCY</t>
  </si>
  <si>
    <t>7502 CS State GPR/PR Funding Allocation</t>
  </si>
  <si>
    <t>EXPENDITURES &amp; ALLOCATION FOR QUARTER ENDING</t>
  </si>
  <si>
    <t>UPLOADS/
TRANSFERS</t>
  </si>
  <si>
    <t>Control Total (should equal Report Total)</t>
  </si>
  <si>
    <t>c.  Fill-in the yellow highlighted cells in the employee count column the same as the employee count reported on the 2nd month report of the quarter.</t>
  </si>
  <si>
    <t>a.  Fill-in the yellow highlighted cells at the top of the page: child support agency &amp; quarter ending.  This information will automatically fill-in on Step 2.</t>
  </si>
  <si>
    <t>Fill-in yellow highlighted cells.</t>
  </si>
  <si>
    <t>RMS Percentages for the Current Quarter - Fill-in yellow highlighted cells.</t>
  </si>
  <si>
    <t>CALCULATED PAYMENTS</t>
  </si>
  <si>
    <t>ACTUAL BANK
DEPOSIT</t>
  </si>
  <si>
    <t>HINT: RECON WORKS BEST IF DONE RIGHT AFTER QUARTERLY PAYMENT IS RECEIVED.</t>
  </si>
  <si>
    <t>SPARC Payment Reconciliation Spreadsheet Instructions</t>
  </si>
  <si>
    <t>Data Needed to Complete SPARC Payment Reconciliation Report</t>
  </si>
  <si>
    <t xml:space="preserve">1. All three months of your agency's SPARC expenditure reports for the quarter.  </t>
  </si>
  <si>
    <t>SPARC Website Address - https://dcfsparc.wisconsin.gov/</t>
  </si>
  <si>
    <t xml:space="preserve">    a. SPARC Home &gt; Statewide Reports &gt; Payment Information &gt; Bank Deposits Reconciliation, 
        use SPARC bank deposit "By Date" report that represents the payment date.</t>
  </si>
  <si>
    <t>2. Statewide Reports needed to view online or print:</t>
  </si>
  <si>
    <t xml:space="preserve">    b. SPARC Home &gt; Statewide Reports &gt; Contract Balance by Agency</t>
  </si>
  <si>
    <t>b.  Fill-in the yellow highlighted cells under the 1st Month, 2nd Month, &amp; 3rd Month columns of the reconciliation quarter using the Statewide Reports sent to DCF Grants.</t>
  </si>
  <si>
    <t>Step 1. SPARC Expenditure Reports</t>
  </si>
  <si>
    <t>SPARC Line Code</t>
  </si>
  <si>
    <t>Child Support Performance Incentives FFY16</t>
  </si>
  <si>
    <t>7616</t>
  </si>
  <si>
    <t>Child Support County E-filing</t>
  </si>
  <si>
    <t>7558</t>
  </si>
  <si>
    <t>CS Child Support Access and Visitation</t>
  </si>
  <si>
    <t>7703</t>
  </si>
  <si>
    <t>CS SPSK Supporting Parents Supporting KIDS Demo Proj</t>
  </si>
  <si>
    <t>7702</t>
  </si>
  <si>
    <t>For further questions or assistance, please contact Dianne Bahr @ 608-422-6197 or e-mail dianne.bahr@wi.gov .</t>
  </si>
  <si>
    <t>7616-100%</t>
  </si>
  <si>
    <t>7702-100%</t>
  </si>
  <si>
    <t>7703-100%</t>
  </si>
  <si>
    <t>9005D General Accounts Receivable</t>
  </si>
  <si>
    <t>7703 CS Child Support Access and Visitation</t>
  </si>
  <si>
    <t>7702 CS SPSK Demo Proj</t>
  </si>
  <si>
    <t>7558 E-filing</t>
  </si>
  <si>
    <t>7558-100%</t>
  </si>
  <si>
    <t>PAYMENT DETAIL - use the SPARC Bank Deposit Report</t>
  </si>
  <si>
    <t>0700</t>
  </si>
  <si>
    <t>0701</t>
  </si>
  <si>
    <t>0702</t>
  </si>
  <si>
    <t>0703</t>
  </si>
  <si>
    <t>CF Children First Drug Testing</t>
  </si>
  <si>
    <t>CF Children First Case Management</t>
  </si>
  <si>
    <t>CF Children First Drug Treatment</t>
  </si>
  <si>
    <t>0700-100%</t>
  </si>
  <si>
    <t>0701-66%</t>
  </si>
  <si>
    <t>0960 CS Print Server/Router Reimb</t>
  </si>
  <si>
    <t>0700 Children First</t>
  </si>
  <si>
    <t>7502 
CS State GPR/PR Funding Allocation</t>
  </si>
  <si>
    <t>7558 
E-filing</t>
  </si>
  <si>
    <t>7702 
CS SPSK Demo Proj</t>
  </si>
  <si>
    <t>7703 
CS Child Support Access and Visitation</t>
  </si>
  <si>
    <t>QTR Expenditures</t>
  </si>
  <si>
    <t>Beginning QTR Balance</t>
  </si>
  <si>
    <t>Ending QTR Balance</t>
  </si>
  <si>
    <t>Contract Payment</t>
  </si>
  <si>
    <t>If Ending Bal is positive, use QTR Expenditures</t>
  </si>
  <si>
    <t>If Ending Bal is negative, use Beg QTR Bal</t>
  </si>
  <si>
    <t>If Ending Bal is zero, use QTR Expenditures</t>
  </si>
  <si>
    <t>If Beginning and Ending Balance is negative, use -0-.</t>
  </si>
  <si>
    <t>Contract Payment Reimb</t>
  </si>
  <si>
    <t>0701 Children First Case Management</t>
  </si>
  <si>
    <t>3. RMS Percentages from the SPARC website or County RMS Allocation Report on the Child Support Partners Resource Page.</t>
  </si>
  <si>
    <t>Step 2. Payment Allocation</t>
  </si>
  <si>
    <t>e. Fill-in the yellow highlighted cells with the RMS %'s on the row titled "RMS Percentages for the Current Quarter" at the top of the spreadsheet.  Once done, the blue section will populate using the reported expenditures from Step 1 &amp; the RMS percentages.</t>
  </si>
  <si>
    <t>Step 3. Contract Balances</t>
  </si>
  <si>
    <t>Step 4. Payment Reconciliation</t>
  </si>
  <si>
    <t>Note: a small variance can be disregarded because of RMS% rounding. Larger variances may be due to formula or manual input, review input again.</t>
  </si>
  <si>
    <t>Congratulations on completing the Reconciliation spreadsheet!</t>
  </si>
  <si>
    <t>Reimbursement for Drug Testing and Treatment is done thru the DEOB/REOB process. No payment allocation will be done for these expenditures.</t>
  </si>
  <si>
    <t>7507 - 34%</t>
  </si>
  <si>
    <t>EXPENDITURES REPORTS FOR QUARTER ENDING</t>
  </si>
  <si>
    <t>Contracts Codes</t>
  </si>
  <si>
    <t>Formula Check</t>
  </si>
  <si>
    <t>Please fill-in yellow highlighted cells for all Steps.</t>
  </si>
  <si>
    <t>f. Fill-in the beginning contract balance for each contract line. 
    1. For the 1st quarter, the contract balance will be the Contract amount. 
    2. For all quarters after, use the contract balance from the last month of the prior quarter.</t>
  </si>
  <si>
    <t xml:space="preserve">g.  The final contract reimbursement amount will populate the PAYMENT DETAIL cells in Step 4. </t>
  </si>
  <si>
    <t>h. Fill-in the yellow highlighted cells in the Uploads/Transfers column.
i. Fill-in the  yellow highlighted cells in the Actual Bank Deposit column.</t>
  </si>
  <si>
    <t>d. Before proceeding to Step 2, verify the report total and the control total are equal.  If not, review the cell input.</t>
  </si>
  <si>
    <t>j. Review differences, most should be zero.</t>
  </si>
  <si>
    <t>Overall Instructions</t>
  </si>
  <si>
    <t>Variance due to the RMS allocation by DCF Finance.</t>
  </si>
  <si>
    <t>Contract Line code changes every calendar based upon the incentive year.</t>
  </si>
  <si>
    <t>CY2020 Incentives FFY18</t>
  </si>
  <si>
    <t>CY2021 Incentives FFY19</t>
  </si>
  <si>
    <t>CY2022 Incentives FFY20</t>
  </si>
  <si>
    <t>AMSO costs are those that support the entire agency and may include:</t>
  </si>
  <si>
    <t>•Your agency’s share of county indirect costs</t>
  </si>
  <si>
    <t>•Agency Director’s salary and fringe</t>
  </si>
  <si>
    <t>•Finance and payroll staff and related expenses</t>
  </si>
  <si>
    <t>•Department-wide receptionist and clerical staff and related expenses</t>
  </si>
  <si>
    <t>•Space-related costs</t>
  </si>
  <si>
    <t>•General business operations, such as purchasing, mail processing, and communications</t>
  </si>
  <si>
    <t>•All other overhead costs for your agency</t>
  </si>
  <si>
    <t xml:space="preserve">Agency Management, Support and Overhead (AMSO) </t>
  </si>
  <si>
    <t>In the Random Moment Sampling (RMS) environment, AMSO is overhead plus indirect costs related to the operation of the county agency responsible for the administration of IM and/or W2 programs and/or Child Support.</t>
  </si>
  <si>
    <t>Child Support and AMSO Costs</t>
  </si>
  <si>
    <t xml:space="preserve">Agency Management, Support and Overhead (AMSO) are costs incurred for common or joint purposes that cannot be specifically identified to a particular program but are applicable to all programs.  </t>
  </si>
  <si>
    <t>Payment usually lags about a month from regular Child Support because DCF Finance has to wait for all counties to submit their Shared Cost Reports and Employee Count.</t>
  </si>
  <si>
    <t>The amount from the Shared Cost Report is transferred manually to 7468A or 7468B depending on the Agency's RMS Group, but the allocation using six RMS %s is automated in SPARC.</t>
  </si>
  <si>
    <t>If you have questions pertaining to AMSO Costs, please contact DCF Finance at  dcffinancegrants@wisconsin.gov .</t>
  </si>
  <si>
    <t>updated 08/13/18</t>
  </si>
  <si>
    <t>Step 5. AMSO Costs - Informational Tab Only</t>
  </si>
  <si>
    <t>ACME</t>
  </si>
  <si>
    <t xml:space="preserve">* Note: </t>
  </si>
  <si>
    <t>1) 7484 has an A or B depending on your RMS group.</t>
  </si>
  <si>
    <t>2) 7462 has an a or b depending on your RMS group.</t>
  </si>
  <si>
    <t>7484*</t>
  </si>
  <si>
    <t>7462*</t>
  </si>
  <si>
    <t>7617 
CS Child Support Performance Inc FFY17</t>
  </si>
  <si>
    <t>7617 CS Child Support Performance Inc FFY17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</si>
</sst>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mm/dd/yy;@"/>
  </numFmts>
  <fonts count="55">
    <font>
      <sz val="10"/>
      <name val="Arial"/>
    </font>
    <font>
      <sz val="10"/>
      <name val="Arial"/>
    </font>
    <font>
      <b/>
      <sz val="20"/>
      <color indexed="10"/>
      <name val="Arial"/>
      <family val="2"/>
    </font>
    <font>
      <sz val="10"/>
      <name val="Arial"/>
      <family val="2"/>
    </font>
    <font>
      <b/>
      <i/>
      <sz val="10"/>
      <name val="Arial"/>
    </font>
    <font>
      <b/>
      <sz val="10"/>
      <name val="Arial"/>
    </font>
    <font>
      <b/>
      <sz val="10"/>
      <name val="Arial"/>
      <family val="2"/>
    </font>
    <font>
      <sz val="11"/>
      <name val="Arial"/>
      <family val="2"/>
    </font>
    <font>
      <sz val="8"/>
      <name val="Arial"/>
    </font>
    <font>
      <sz val="10"/>
      <name val="ArialMT-Identity-H"/>
    </font>
    <font>
      <b/>
      <sz val="8"/>
      <name val="Arial"/>
      <family val="2"/>
    </font>
    <font>
      <b/>
      <sz val="9"/>
      <name val="Arial"/>
      <family val="2"/>
    </font>
    <font>
      <b/>
      <sz val="9"/>
      <name val="ArialMT-Identity-H"/>
    </font>
    <font>
      <b/>
      <sz val="8.5"/>
      <name val="Arial"/>
      <family val="2"/>
    </font>
    <font>
      <sz val="11"/>
      <name val="Century Gothic"/>
      <family val="2"/>
    </font>
    <font>
      <sz val="11"/>
      <color indexed="8"/>
      <name val="Century Gothic"/>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Century Gothic"/>
      <family val="2"/>
    </font>
    <font>
      <b/>
      <i/>
      <sz val="10"/>
      <color indexed="10"/>
      <name val="Century Gothic"/>
      <family val="2"/>
    </font>
    <font>
      <b/>
      <sz val="11"/>
      <name val="Century Gothic"/>
      <family val="2"/>
    </font>
    <font>
      <sz val="8"/>
      <name val="Century Gothic"/>
      <family val="2"/>
    </font>
    <font>
      <sz val="8"/>
      <name val="Arial"/>
      <family val="2"/>
    </font>
    <font>
      <sz val="8.5"/>
      <name val="Arial"/>
      <family val="2"/>
    </font>
    <font>
      <sz val="10"/>
      <name val="Arial"/>
    </font>
    <font>
      <b/>
      <sz val="10"/>
      <name val="ArialMT-Identity-H"/>
    </font>
    <font>
      <b/>
      <sz val="14"/>
      <color indexed="8"/>
      <name val="Century Gothic"/>
      <family val="2"/>
    </font>
    <font>
      <u/>
      <sz val="10"/>
      <color theme="10"/>
      <name val="Arial"/>
      <family val="2"/>
    </font>
    <font>
      <b/>
      <u/>
      <sz val="14"/>
      <name val="Calibri"/>
      <family val="2"/>
      <scheme val="minor"/>
    </font>
    <font>
      <sz val="12"/>
      <name val="Calibri"/>
      <family val="2"/>
      <scheme val="minor"/>
    </font>
    <font>
      <sz val="12"/>
      <color rgb="FF000000"/>
      <name val="Calibri"/>
      <family val="2"/>
      <scheme val="minor"/>
    </font>
    <font>
      <sz val="12"/>
      <color rgb="FF1F497D"/>
      <name val="Calibri"/>
      <family val="2"/>
      <scheme val="minor"/>
    </font>
    <font>
      <b/>
      <sz val="12"/>
      <name val="Calibri"/>
      <family val="2"/>
      <scheme val="minor"/>
    </font>
    <font>
      <u/>
      <sz val="12"/>
      <color theme="10"/>
      <name val="Calibri"/>
      <family val="2"/>
      <scheme val="minor"/>
    </font>
    <font>
      <b/>
      <i/>
      <sz val="14"/>
      <color rgb="FFFF0000"/>
      <name val="Calibri"/>
      <family val="2"/>
      <scheme val="minor"/>
    </font>
    <font>
      <b/>
      <i/>
      <sz val="12"/>
      <color rgb="FFFF0000"/>
      <name val="Calibri"/>
      <family val="2"/>
      <scheme val="minor"/>
    </font>
    <font>
      <b/>
      <sz val="12"/>
      <name val="Century Gothic"/>
      <family val="2"/>
    </font>
    <font>
      <b/>
      <sz val="12"/>
      <color rgb="FF000000"/>
      <name val="Calibri"/>
      <family val="2"/>
      <scheme val="minor"/>
    </font>
    <font>
      <b/>
      <sz val="10"/>
      <color rgb="FFFF0000"/>
      <name val="Arial"/>
      <family val="2"/>
    </font>
    <font>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double">
        <color indexed="64"/>
      </bottom>
      <diagonal/>
    </border>
  </borders>
  <cellStyleXfs count="46">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2" fillId="0" borderId="0" applyNumberFormat="0" applyFill="0" applyBorder="0" applyAlignment="0" applyProtection="0"/>
  </cellStyleXfs>
  <cellXfs count="215">
    <xf numFmtId="0" fontId="0" fillId="0" borderId="0" xfId="0"/>
    <xf numFmtId="0" fontId="0" fillId="0" borderId="0" xfId="0" applyBorder="1"/>
    <xf numFmtId="4" fontId="0" fillId="0" borderId="0" xfId="0" applyNumberFormat="1"/>
    <xf numFmtId="0" fontId="3" fillId="0" borderId="0" xfId="0" applyFont="1" applyAlignment="1">
      <alignment horizontal="left"/>
    </xf>
    <xf numFmtId="0" fontId="1" fillId="0" borderId="0" xfId="0" applyFont="1"/>
    <xf numFmtId="49" fontId="1" fillId="0" borderId="10" xfId="0" applyNumberFormat="1" applyFont="1" applyFill="1" applyBorder="1" applyAlignment="1" applyProtection="1">
      <alignment horizontal="center"/>
    </xf>
    <xf numFmtId="0" fontId="1" fillId="0" borderId="0" xfId="0" applyFont="1" applyFill="1"/>
    <xf numFmtId="43" fontId="1" fillId="0" borderId="0" xfId="28" applyFont="1" applyFill="1" applyBorder="1" applyProtection="1">
      <protection locked="0"/>
    </xf>
    <xf numFmtId="0" fontId="1" fillId="0" borderId="0" xfId="0" applyFont="1" applyFill="1" applyBorder="1"/>
    <xf numFmtId="49" fontId="1" fillId="0" borderId="10" xfId="0" applyNumberFormat="1" applyFont="1" applyFill="1" applyBorder="1" applyAlignment="1" applyProtection="1">
      <alignment horizontal="center" vertical="center"/>
    </xf>
    <xf numFmtId="43" fontId="1" fillId="0" borderId="0" xfId="28" applyFont="1" applyFill="1" applyBorder="1"/>
    <xf numFmtId="0" fontId="1" fillId="0" borderId="0" xfId="0" applyFont="1" applyFill="1" applyAlignment="1">
      <alignment vertical="center"/>
    </xf>
    <xf numFmtId="1" fontId="0" fillId="0" borderId="0" xfId="0" applyNumberFormat="1" applyBorder="1" applyAlignment="1">
      <alignment horizontal="left"/>
    </xf>
    <xf numFmtId="4" fontId="1" fillId="0" borderId="0" xfId="0" applyNumberFormat="1" applyFont="1" applyBorder="1"/>
    <xf numFmtId="43" fontId="1" fillId="0" borderId="0" xfId="28" applyFont="1" applyFill="1" applyBorder="1" applyAlignment="1" applyProtection="1">
      <alignment horizontal="right"/>
    </xf>
    <xf numFmtId="0" fontId="6" fillId="0" borderId="10" xfId="0" applyFont="1" applyBorder="1" applyAlignment="1">
      <alignment horizontal="center" wrapText="1"/>
    </xf>
    <xf numFmtId="4" fontId="6" fillId="0" borderId="10" xfId="0" applyNumberFormat="1" applyFont="1" applyBorder="1" applyAlignment="1">
      <alignment horizontal="center" wrapText="1"/>
    </xf>
    <xf numFmtId="43" fontId="1" fillId="0" borderId="10" xfId="28" applyFont="1" applyFill="1" applyBorder="1" applyAlignment="1" applyProtection="1">
      <alignment horizontal="right"/>
    </xf>
    <xf numFmtId="43" fontId="1" fillId="0" borderId="10" xfId="28" applyFont="1" applyFill="1" applyBorder="1" applyProtection="1">
      <protection locked="0"/>
    </xf>
    <xf numFmtId="4" fontId="0" fillId="0" borderId="10" xfId="0" applyNumberFormat="1" applyFill="1" applyBorder="1" applyAlignment="1" applyProtection="1">
      <alignment horizontal="right"/>
    </xf>
    <xf numFmtId="0" fontId="0" fillId="25" borderId="10" xfId="0" applyFill="1" applyBorder="1"/>
    <xf numFmtId="43" fontId="0" fillId="25" borderId="10" xfId="28" applyFont="1" applyFill="1" applyBorder="1"/>
    <xf numFmtId="43" fontId="0" fillId="25" borderId="10" xfId="0" applyNumberFormat="1" applyFill="1" applyBorder="1"/>
    <xf numFmtId="43" fontId="1" fillId="25" borderId="10" xfId="28" applyFont="1" applyFill="1" applyBorder="1"/>
    <xf numFmtId="0" fontId="6" fillId="25" borderId="12" xfId="0" applyFont="1" applyFill="1" applyBorder="1" applyAlignment="1">
      <alignment horizontal="center"/>
    </xf>
    <xf numFmtId="43" fontId="1" fillId="26" borderId="10" xfId="28" applyFont="1" applyFill="1" applyBorder="1" applyAlignment="1" applyProtection="1">
      <alignment horizontal="center"/>
    </xf>
    <xf numFmtId="43" fontId="1" fillId="26" borderId="10" xfId="28" applyFont="1" applyFill="1" applyBorder="1" applyAlignment="1" applyProtection="1">
      <alignment horizontal="center"/>
      <protection locked="0"/>
    </xf>
    <xf numFmtId="43" fontId="1" fillId="26" borderId="10" xfId="28" applyFont="1" applyFill="1" applyBorder="1" applyAlignment="1" applyProtection="1">
      <alignment horizontal="right"/>
    </xf>
    <xf numFmtId="43" fontId="0" fillId="25" borderId="10" xfId="28" applyFont="1" applyFill="1" applyBorder="1" applyAlignment="1" applyProtection="1">
      <alignment horizontal="right"/>
    </xf>
    <xf numFmtId="164" fontId="1" fillId="24" borderId="10" xfId="41" applyNumberFormat="1" applyFont="1" applyFill="1" applyBorder="1"/>
    <xf numFmtId="43" fontId="0" fillId="0" borderId="0" xfId="28" applyFont="1" applyFill="1" applyBorder="1"/>
    <xf numFmtId="0" fontId="6" fillId="0" borderId="0" xfId="0" applyFont="1" applyFill="1" applyBorder="1" applyAlignment="1"/>
    <xf numFmtId="164" fontId="1" fillId="0" borderId="0" xfId="41" applyNumberFormat="1" applyFont="1" applyFill="1" applyBorder="1"/>
    <xf numFmtId="0" fontId="1" fillId="0" borderId="0" xfId="0" applyFont="1" applyBorder="1"/>
    <xf numFmtId="4" fontId="1" fillId="0" borderId="14" xfId="0" applyNumberFormat="1" applyFont="1" applyBorder="1"/>
    <xf numFmtId="0" fontId="14" fillId="0" borderId="0" xfId="0" applyFont="1"/>
    <xf numFmtId="0" fontId="15" fillId="0" borderId="0" xfId="0" applyFont="1" applyAlignment="1">
      <alignment horizontal="left" indent="2"/>
    </xf>
    <xf numFmtId="0" fontId="14" fillId="0" borderId="0" xfId="0" applyFont="1" applyFill="1"/>
    <xf numFmtId="0" fontId="14" fillId="0" borderId="0" xfId="0" applyFont="1" applyAlignment="1">
      <alignment wrapText="1"/>
    </xf>
    <xf numFmtId="0" fontId="6" fillId="0" borderId="0" xfId="0" applyFont="1" applyBorder="1" applyProtection="1">
      <protection locked="0"/>
    </xf>
    <xf numFmtId="0" fontId="3" fillId="0" borderId="0" xfId="0" applyFont="1" applyFill="1" applyBorder="1" applyAlignment="1" applyProtection="1">
      <protection locked="0"/>
    </xf>
    <xf numFmtId="4" fontId="0" fillId="0" borderId="0" xfId="0" applyNumberFormat="1" applyProtection="1">
      <protection locked="0"/>
    </xf>
    <xf numFmtId="0" fontId="0" fillId="0" borderId="0" xfId="0" applyProtection="1">
      <protection locked="0"/>
    </xf>
    <xf numFmtId="0" fontId="3" fillId="0" borderId="0" xfId="0" applyFont="1" applyAlignment="1" applyProtection="1">
      <alignment horizontal="left"/>
      <protection locked="0"/>
    </xf>
    <xf numFmtId="0" fontId="1" fillId="0" borderId="0" xfId="0" applyFont="1" applyProtection="1">
      <protection locked="0"/>
    </xf>
    <xf numFmtId="0" fontId="1" fillId="0" borderId="10" xfId="0" applyFont="1" applyFill="1" applyBorder="1" applyProtection="1">
      <protection locked="0"/>
    </xf>
    <xf numFmtId="0" fontId="1" fillId="0" borderId="0" xfId="0" applyFont="1" applyFill="1" applyProtection="1">
      <protection locked="0"/>
    </xf>
    <xf numFmtId="0" fontId="1" fillId="0" borderId="0" xfId="0" applyFont="1" applyFill="1" applyBorder="1" applyProtection="1">
      <protection locked="0"/>
    </xf>
    <xf numFmtId="0" fontId="1" fillId="0" borderId="10" xfId="0" applyFont="1" applyFill="1" applyBorder="1" applyAlignment="1" applyProtection="1">
      <alignment vertical="center" wrapText="1"/>
      <protection locked="0"/>
    </xf>
    <xf numFmtId="0" fontId="3" fillId="0" borderId="0" xfId="0" applyFont="1" applyFill="1" applyAlignment="1" applyProtection="1">
      <protection locked="0"/>
    </xf>
    <xf numFmtId="49" fontId="1" fillId="0" borderId="10" xfId="0" applyNumberFormat="1" applyFont="1" applyFill="1" applyBorder="1" applyAlignment="1" applyProtection="1">
      <alignment horizontal="left" vertical="center" wrapText="1"/>
      <protection locked="0"/>
    </xf>
    <xf numFmtId="49" fontId="1" fillId="0" borderId="10" xfId="0" applyNumberFormat="1" applyFont="1" applyFill="1" applyBorder="1" applyAlignment="1" applyProtection="1">
      <alignment horizontal="left" vertical="center"/>
      <protection locked="0"/>
    </xf>
    <xf numFmtId="0" fontId="1" fillId="0" borderId="0" xfId="0" applyFont="1" applyFill="1" applyAlignment="1" applyProtection="1">
      <alignment vertical="center"/>
      <protection locked="0"/>
    </xf>
    <xf numFmtId="0" fontId="7" fillId="0" borderId="0" xfId="0" applyFont="1" applyBorder="1" applyAlignment="1" applyProtection="1">
      <alignment horizontal="right"/>
      <protection locked="0"/>
    </xf>
    <xf numFmtId="1" fontId="0" fillId="0" borderId="0" xfId="0" applyNumberFormat="1" applyAlignment="1" applyProtection="1">
      <alignment horizontal="left"/>
      <protection locked="0"/>
    </xf>
    <xf numFmtId="43" fontId="0" fillId="0" borderId="0" xfId="0" applyNumberFormat="1" applyProtection="1">
      <protection locked="0"/>
    </xf>
    <xf numFmtId="0" fontId="33" fillId="0" borderId="0" xfId="0" applyFont="1"/>
    <xf numFmtId="0" fontId="34" fillId="0" borderId="0" xfId="0" applyFont="1" applyFill="1"/>
    <xf numFmtId="0" fontId="36" fillId="0" borderId="0" xfId="0" applyFont="1" applyAlignment="1">
      <alignment horizontal="left"/>
    </xf>
    <xf numFmtId="0" fontId="35" fillId="26" borderId="12" xfId="0" applyFont="1" applyFill="1" applyBorder="1"/>
    <xf numFmtId="0" fontId="14" fillId="0" borderId="16" xfId="0" applyFont="1" applyBorder="1"/>
    <xf numFmtId="0" fontId="14" fillId="0" borderId="16" xfId="0" applyFont="1" applyBorder="1" applyAlignment="1">
      <alignment wrapText="1"/>
    </xf>
    <xf numFmtId="165" fontId="3" fillId="27" borderId="0" xfId="0" applyNumberFormat="1" applyFont="1" applyFill="1" applyAlignment="1" applyProtection="1">
      <alignment horizontal="left"/>
      <protection locked="0"/>
    </xf>
    <xf numFmtId="44" fontId="0" fillId="0" borderId="10" xfId="0" applyNumberFormat="1" applyFill="1" applyBorder="1" applyAlignment="1" applyProtection="1">
      <alignment horizontal="right"/>
    </xf>
    <xf numFmtId="0" fontId="14" fillId="0" borderId="17" xfId="0" applyFont="1" applyBorder="1" applyAlignment="1">
      <alignment wrapText="1"/>
    </xf>
    <xf numFmtId="0" fontId="14" fillId="0" borderId="16" xfId="0" applyFont="1" applyBorder="1" applyAlignment="1">
      <alignment vertical="center" wrapText="1"/>
    </xf>
    <xf numFmtId="0" fontId="6" fillId="25" borderId="17" xfId="0" applyFont="1" applyFill="1" applyBorder="1" applyAlignment="1">
      <alignment horizontal="center"/>
    </xf>
    <xf numFmtId="43" fontId="1" fillId="28" borderId="10" xfId="28" applyFont="1" applyFill="1" applyBorder="1"/>
    <xf numFmtId="4" fontId="0" fillId="0" borderId="15" xfId="0" applyNumberFormat="1" applyBorder="1"/>
    <xf numFmtId="0" fontId="0" fillId="0" borderId="15" xfId="0" applyBorder="1"/>
    <xf numFmtId="0" fontId="0" fillId="0" borderId="20" xfId="0" applyBorder="1"/>
    <xf numFmtId="4" fontId="2" fillId="0" borderId="0" xfId="0" applyNumberFormat="1" applyFont="1" applyBorder="1" applyAlignment="1">
      <alignment horizontal="center"/>
    </xf>
    <xf numFmtId="0" fontId="0" fillId="0" borderId="21" xfId="0" applyBorder="1"/>
    <xf numFmtId="0" fontId="1" fillId="0" borderId="21" xfId="0" applyFont="1" applyFill="1" applyBorder="1"/>
    <xf numFmtId="43" fontId="1" fillId="25" borderId="18" xfId="0" applyNumberFormat="1" applyFont="1" applyFill="1" applyBorder="1"/>
    <xf numFmtId="43" fontId="0" fillId="25" borderId="18" xfId="28" applyFont="1" applyFill="1" applyBorder="1" applyAlignment="1" applyProtection="1">
      <alignment horizontal="right"/>
    </xf>
    <xf numFmtId="43" fontId="0" fillId="0" borderId="0" xfId="28" applyFont="1" applyFill="1" applyBorder="1" applyProtection="1"/>
    <xf numFmtId="43" fontId="0" fillId="24" borderId="0" xfId="28" applyFont="1" applyFill="1" applyBorder="1"/>
    <xf numFmtId="43" fontId="1" fillId="24" borderId="0" xfId="28" applyFont="1" applyFill="1" applyBorder="1"/>
    <xf numFmtId="43" fontId="39" fillId="27" borderId="0" xfId="28" applyFont="1" applyFill="1" applyBorder="1"/>
    <xf numFmtId="43" fontId="39" fillId="27" borderId="0" xfId="28" applyFont="1" applyFill="1" applyBorder="1" applyProtection="1"/>
    <xf numFmtId="43" fontId="0" fillId="0" borderId="0" xfId="28" applyFont="1" applyBorder="1"/>
    <xf numFmtId="0" fontId="3" fillId="0" borderId="0" xfId="0" applyFont="1" applyFill="1" applyBorder="1"/>
    <xf numFmtId="0" fontId="14" fillId="0" borderId="17" xfId="0" applyFont="1" applyBorder="1" applyAlignment="1">
      <alignment horizontal="left" wrapText="1"/>
    </xf>
    <xf numFmtId="0" fontId="3" fillId="0" borderId="0" xfId="0" applyFont="1" applyBorder="1" applyAlignment="1">
      <alignment horizontal="right"/>
    </xf>
    <xf numFmtId="4" fontId="37" fillId="0" borderId="0" xfId="0" applyNumberFormat="1" applyFont="1" applyBorder="1"/>
    <xf numFmtId="4" fontId="0" fillId="0" borderId="0" xfId="0" applyNumberFormat="1" applyBorder="1"/>
    <xf numFmtId="43" fontId="0" fillId="0" borderId="0" xfId="28" applyNumberFormat="1" applyFont="1" applyBorder="1"/>
    <xf numFmtId="49" fontId="0" fillId="0" borderId="10" xfId="0" applyNumberFormat="1" applyFont="1" applyFill="1" applyBorder="1" applyAlignment="1" applyProtection="1">
      <alignment horizontal="left" vertical="center"/>
      <protection locked="0"/>
    </xf>
    <xf numFmtId="49" fontId="0" fillId="0" borderId="10" xfId="0" applyNumberFormat="1" applyFont="1" applyFill="1" applyBorder="1" applyAlignment="1" applyProtection="1">
      <alignment horizontal="center" vertical="center"/>
      <protection locked="0"/>
    </xf>
    <xf numFmtId="0" fontId="0" fillId="0" borderId="0" xfId="0" applyAlignment="1">
      <alignment horizontal="center"/>
    </xf>
    <xf numFmtId="43" fontId="0" fillId="29" borderId="0" xfId="28" applyFont="1" applyFill="1" applyBorder="1" applyProtection="1"/>
    <xf numFmtId="0" fontId="9" fillId="0" borderId="0" xfId="0" applyFont="1" applyBorder="1"/>
    <xf numFmtId="0" fontId="9" fillId="0" borderId="0" xfId="0" applyFont="1" applyFill="1" applyBorder="1"/>
    <xf numFmtId="49" fontId="3" fillId="0" borderId="0" xfId="0" applyNumberFormat="1" applyFont="1" applyFill="1" applyBorder="1" applyAlignment="1" applyProtection="1">
      <alignment horizontal="left" vertical="center" wrapText="1"/>
      <protection locked="0"/>
    </xf>
    <xf numFmtId="0" fontId="0" fillId="0" borderId="0" xfId="0" applyBorder="1" applyAlignment="1">
      <alignment wrapText="1"/>
    </xf>
    <xf numFmtId="0" fontId="3" fillId="0" borderId="0" xfId="0" applyFont="1" applyBorder="1"/>
    <xf numFmtId="44" fontId="0" fillId="0" borderId="0" xfId="29" applyFont="1" applyBorder="1" applyAlignment="1">
      <alignment wrapText="1"/>
    </xf>
    <xf numFmtId="43" fontId="0" fillId="0" borderId="0" xfId="0" applyNumberFormat="1" applyBorder="1" applyAlignment="1">
      <alignment wrapText="1"/>
    </xf>
    <xf numFmtId="44" fontId="0" fillId="27" borderId="0" xfId="29" applyFont="1" applyFill="1" applyBorder="1" applyAlignment="1">
      <alignment wrapText="1"/>
    </xf>
    <xf numFmtId="44" fontId="0" fillId="0" borderId="13" xfId="0" applyNumberFormat="1" applyBorder="1" applyAlignment="1">
      <alignment wrapText="1"/>
    </xf>
    <xf numFmtId="0" fontId="0" fillId="0" borderId="0" xfId="0" applyFont="1" applyFill="1" applyBorder="1" applyAlignment="1">
      <alignment wrapText="1"/>
    </xf>
    <xf numFmtId="0" fontId="3" fillId="0" borderId="0" xfId="0" applyFont="1" applyFill="1" applyBorder="1" applyAlignment="1">
      <alignment wrapText="1"/>
    </xf>
    <xf numFmtId="0" fontId="6" fillId="0" borderId="0" xfId="0" applyFont="1" applyFill="1" applyBorder="1"/>
    <xf numFmtId="0" fontId="6" fillId="0" borderId="0" xfId="0" applyFont="1" applyBorder="1"/>
    <xf numFmtId="44" fontId="0" fillId="29" borderId="0" xfId="29" applyFont="1" applyFill="1" applyBorder="1" applyProtection="1"/>
    <xf numFmtId="44" fontId="39" fillId="27" borderId="0" xfId="29" applyFont="1" applyFill="1" applyBorder="1" applyProtection="1"/>
    <xf numFmtId="44" fontId="0" fillId="0" borderId="0" xfId="29" applyFont="1" applyFill="1" applyBorder="1" applyProtection="1"/>
    <xf numFmtId="44" fontId="39" fillId="27" borderId="0" xfId="29" applyFont="1" applyFill="1" applyBorder="1"/>
    <xf numFmtId="44" fontId="0" fillId="0" borderId="0" xfId="29" applyFont="1" applyFill="1" applyBorder="1"/>
    <xf numFmtId="0" fontId="6" fillId="0" borderId="0" xfId="0" applyFont="1" applyFill="1" applyBorder="1" applyAlignment="1">
      <alignment wrapText="1"/>
    </xf>
    <xf numFmtId="44" fontId="6" fillId="0" borderId="13" xfId="0" applyNumberFormat="1" applyFont="1" applyBorder="1" applyAlignment="1">
      <alignment wrapText="1"/>
    </xf>
    <xf numFmtId="0" fontId="6" fillId="0" borderId="0" xfId="0" applyFont="1" applyBorder="1" applyAlignment="1">
      <alignment wrapText="1"/>
    </xf>
    <xf numFmtId="0" fontId="14" fillId="0" borderId="0" xfId="0" applyFont="1" applyBorder="1" applyAlignment="1">
      <alignment wrapText="1"/>
    </xf>
    <xf numFmtId="49" fontId="3" fillId="0" borderId="10" xfId="0" applyNumberFormat="1" applyFont="1" applyFill="1" applyBorder="1" applyAlignment="1" applyProtection="1">
      <alignment horizontal="left" vertical="center"/>
      <protection locked="0"/>
    </xf>
    <xf numFmtId="0" fontId="0" fillId="0" borderId="0" xfId="0" applyFill="1" applyBorder="1" applyAlignment="1">
      <alignment wrapText="1"/>
    </xf>
    <xf numFmtId="0" fontId="39" fillId="0" borderId="10" xfId="0" applyFont="1" applyFill="1" applyBorder="1" applyAlignment="1" applyProtection="1">
      <alignment vertical="center" wrapText="1"/>
      <protection locked="0"/>
    </xf>
    <xf numFmtId="43" fontId="1" fillId="0" borderId="19" xfId="28" applyFont="1" applyFill="1" applyBorder="1" applyAlignment="1" applyProtection="1">
      <alignment horizontal="right"/>
    </xf>
    <xf numFmtId="4" fontId="0" fillId="0" borderId="19" xfId="0" applyNumberFormat="1" applyFill="1" applyBorder="1" applyAlignment="1" applyProtection="1">
      <alignment horizontal="right"/>
    </xf>
    <xf numFmtId="0" fontId="6" fillId="0" borderId="10" xfId="0" applyFont="1" applyBorder="1" applyAlignment="1">
      <alignment horizontal="left"/>
    </xf>
    <xf numFmtId="0" fontId="1" fillId="0" borderId="10" xfId="0" applyFont="1" applyBorder="1"/>
    <xf numFmtId="49" fontId="1" fillId="0" borderId="10" xfId="0" applyNumberFormat="1" applyFont="1" applyBorder="1" applyAlignment="1">
      <alignment horizontal="right"/>
    </xf>
    <xf numFmtId="0" fontId="4" fillId="0" borderId="10" xfId="0" applyFont="1" applyBorder="1"/>
    <xf numFmtId="0" fontId="1" fillId="0" borderId="10" xfId="0" applyFont="1" applyFill="1" applyBorder="1" applyProtection="1"/>
    <xf numFmtId="0" fontId="4" fillId="0" borderId="10" xfId="0" applyFont="1" applyFill="1" applyBorder="1" applyProtection="1"/>
    <xf numFmtId="0" fontId="1" fillId="0" borderId="10" xfId="0" applyFont="1" applyFill="1" applyBorder="1" applyAlignment="1" applyProtection="1">
      <alignment vertical="center" wrapText="1"/>
    </xf>
    <xf numFmtId="0" fontId="4" fillId="0" borderId="10" xfId="0" applyFont="1" applyFill="1" applyBorder="1"/>
    <xf numFmtId="49" fontId="1" fillId="0" borderId="10" xfId="0" applyNumberFormat="1" applyFont="1" applyFill="1" applyBorder="1" applyAlignment="1">
      <alignment horizontal="center"/>
    </xf>
    <xf numFmtId="49" fontId="0" fillId="0" borderId="10" xfId="0" applyNumberFormat="1" applyFont="1" applyFill="1" applyBorder="1" applyAlignment="1" applyProtection="1">
      <alignment horizontal="left" vertical="center" wrapText="1"/>
      <protection locked="0"/>
    </xf>
    <xf numFmtId="49" fontId="0" fillId="30" borderId="10" xfId="0" applyNumberFormat="1" applyFont="1" applyFill="1" applyBorder="1" applyAlignment="1" applyProtection="1">
      <alignment horizontal="left" vertical="center" wrapText="1"/>
      <protection locked="0"/>
    </xf>
    <xf numFmtId="49" fontId="0" fillId="30" borderId="10" xfId="0" applyNumberFormat="1" applyFont="1" applyFill="1" applyBorder="1" applyAlignment="1" applyProtection="1">
      <alignment horizontal="center" vertical="center"/>
      <protection locked="0"/>
    </xf>
    <xf numFmtId="49" fontId="38" fillId="0" borderId="10" xfId="0" applyNumberFormat="1" applyFont="1" applyFill="1" applyBorder="1" applyAlignment="1" applyProtection="1">
      <alignment horizontal="left" vertical="center" wrapText="1"/>
      <protection locked="0"/>
    </xf>
    <xf numFmtId="49" fontId="3" fillId="0" borderId="10"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left" vertical="center" wrapText="1"/>
      <protection locked="0"/>
    </xf>
    <xf numFmtId="0" fontId="7" fillId="0" borderId="10" xfId="0" quotePrefix="1" applyFont="1" applyBorder="1" applyAlignment="1">
      <alignment horizontal="right"/>
    </xf>
    <xf numFmtId="1" fontId="0" fillId="0" borderId="10" xfId="0" applyNumberFormat="1" applyBorder="1" applyAlignment="1">
      <alignment horizontal="left"/>
    </xf>
    <xf numFmtId="0" fontId="40" fillId="0" borderId="11" xfId="0" applyFont="1" applyFill="1" applyBorder="1" applyAlignment="1">
      <alignment horizontal="center" vertical="top" wrapText="1"/>
    </xf>
    <xf numFmtId="0" fontId="40" fillId="0" borderId="11" xfId="0" applyFont="1" applyBorder="1" applyAlignment="1">
      <alignment horizontal="center" vertical="top" wrapText="1"/>
    </xf>
    <xf numFmtId="49" fontId="6" fillId="0" borderId="11" xfId="0" applyNumberFormat="1" applyFont="1" applyFill="1" applyBorder="1" applyAlignment="1" applyProtection="1">
      <alignment horizontal="center" vertical="top" wrapText="1"/>
      <protection locked="0"/>
    </xf>
    <xf numFmtId="0" fontId="12" fillId="0" borderId="0" xfId="0" applyFont="1" applyBorder="1"/>
    <xf numFmtId="44" fontId="0" fillId="0" borderId="24" xfId="29" applyFont="1" applyBorder="1"/>
    <xf numFmtId="0" fontId="37" fillId="0" borderId="0" xfId="0" applyFont="1" applyBorder="1" applyAlignment="1">
      <alignment horizontal="right"/>
    </xf>
    <xf numFmtId="43" fontId="37" fillId="0" borderId="0" xfId="0" applyNumberFormat="1" applyFont="1" applyBorder="1"/>
    <xf numFmtId="0" fontId="11" fillId="0" borderId="11" xfId="0" applyFont="1" applyBorder="1"/>
    <xf numFmtId="0" fontId="11" fillId="0" borderId="11" xfId="0" applyFont="1" applyBorder="1" applyAlignment="1">
      <alignment horizontal="center"/>
    </xf>
    <xf numFmtId="4" fontId="11" fillId="0" borderId="11" xfId="0" applyNumberFormat="1" applyFont="1" applyBorder="1" applyAlignment="1">
      <alignment horizontal="center" wrapText="1"/>
    </xf>
    <xf numFmtId="4" fontId="10" fillId="0" borderId="11" xfId="0" applyNumberFormat="1" applyFont="1" applyBorder="1" applyAlignment="1">
      <alignment horizontal="center" wrapText="1"/>
    </xf>
    <xf numFmtId="0" fontId="11" fillId="0" borderId="11" xfId="0" applyFont="1" applyBorder="1" applyAlignment="1">
      <alignment horizontal="center" wrapText="1"/>
    </xf>
    <xf numFmtId="0" fontId="3" fillId="0" borderId="10" xfId="0" applyFont="1" applyBorder="1" applyAlignment="1" applyProtection="1">
      <alignment horizontal="left"/>
      <protection locked="0"/>
    </xf>
    <xf numFmtId="0" fontId="3" fillId="0" borderId="10" xfId="0" applyFont="1" applyBorder="1" applyAlignment="1" applyProtection="1">
      <alignment wrapText="1"/>
      <protection locked="0"/>
    </xf>
    <xf numFmtId="4" fontId="3" fillId="0" borderId="10" xfId="0" applyNumberFormat="1"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4" fillId="0" borderId="10" xfId="0" applyFont="1" applyBorder="1" applyProtection="1">
      <protection locked="0"/>
    </xf>
    <xf numFmtId="0" fontId="1" fillId="0" borderId="10" xfId="0" applyFont="1" applyBorder="1" applyAlignment="1" applyProtection="1">
      <alignment horizontal="left"/>
      <protection locked="0"/>
    </xf>
    <xf numFmtId="4" fontId="1" fillId="0" borderId="10" xfId="0" applyNumberFormat="1" applyFont="1" applyBorder="1" applyProtection="1">
      <protection locked="0"/>
    </xf>
    <xf numFmtId="0" fontId="1" fillId="0" borderId="10" xfId="0" applyFont="1" applyBorder="1" applyProtection="1">
      <protection locked="0"/>
    </xf>
    <xf numFmtId="49" fontId="1" fillId="0" borderId="10" xfId="0" applyNumberFormat="1" applyFont="1" applyFill="1" applyBorder="1" applyAlignment="1" applyProtection="1">
      <alignment horizontal="left"/>
      <protection locked="0"/>
    </xf>
    <xf numFmtId="43" fontId="1" fillId="0" borderId="10" xfId="28" applyFont="1" applyFill="1" applyBorder="1" applyAlignment="1" applyProtection="1">
      <alignment horizontal="right"/>
      <protection locked="0"/>
    </xf>
    <xf numFmtId="43" fontId="1" fillId="24" borderId="10" xfId="28" applyFont="1" applyFill="1" applyBorder="1" applyProtection="1">
      <protection locked="0"/>
    </xf>
    <xf numFmtId="4" fontId="1" fillId="0" borderId="10" xfId="0" applyNumberFormat="1" applyFont="1" applyFill="1" applyBorder="1" applyAlignment="1" applyProtection="1">
      <alignment horizontal="right" vertical="center"/>
      <protection locked="0"/>
    </xf>
    <xf numFmtId="49" fontId="3" fillId="0" borderId="10" xfId="0" applyNumberFormat="1" applyFont="1" applyFill="1" applyBorder="1" applyAlignment="1" applyProtection="1">
      <alignment horizontal="left"/>
      <protection locked="0"/>
    </xf>
    <xf numFmtId="0" fontId="4" fillId="0" borderId="10" xfId="0" applyFont="1" applyFill="1" applyBorder="1" applyProtection="1">
      <protection locked="0"/>
    </xf>
    <xf numFmtId="4" fontId="1" fillId="0" borderId="10" xfId="0" applyNumberFormat="1" applyFont="1" applyFill="1" applyBorder="1" applyAlignment="1" applyProtection="1">
      <alignment horizontal="right"/>
      <protection locked="0"/>
    </xf>
    <xf numFmtId="0" fontId="1" fillId="24" borderId="10" xfId="0" applyFont="1" applyFill="1" applyBorder="1" applyAlignment="1" applyProtection="1">
      <alignment horizontal="center"/>
      <protection locked="0"/>
    </xf>
    <xf numFmtId="0" fontId="3" fillId="0" borderId="10" xfId="0" applyFont="1" applyFill="1" applyBorder="1" applyAlignment="1" applyProtection="1">
      <protection locked="0"/>
    </xf>
    <xf numFmtId="49" fontId="6" fillId="0" borderId="10" xfId="0" applyNumberFormat="1" applyFont="1" applyFill="1" applyBorder="1" applyAlignment="1" applyProtection="1">
      <alignment horizontal="left"/>
      <protection locked="0"/>
    </xf>
    <xf numFmtId="4" fontId="6" fillId="0" borderId="10" xfId="0" applyNumberFormat="1" applyFont="1" applyFill="1" applyBorder="1" applyAlignment="1" applyProtection="1">
      <alignment horizontal="right"/>
      <protection locked="0"/>
    </xf>
    <xf numFmtId="43" fontId="3" fillId="0" borderId="10" xfId="28" applyFont="1" applyFill="1" applyBorder="1" applyAlignment="1" applyProtection="1">
      <alignment horizontal="right"/>
      <protection locked="0"/>
    </xf>
    <xf numFmtId="0" fontId="6" fillId="0" borderId="10" xfId="0" applyFont="1" applyFill="1" applyBorder="1" applyAlignment="1" applyProtection="1">
      <alignment horizontal="right"/>
      <protection locked="0"/>
    </xf>
    <xf numFmtId="0" fontId="3" fillId="0" borderId="10" xfId="0" applyFont="1" applyFill="1" applyBorder="1" applyAlignment="1" applyProtection="1">
      <alignment horizontal="center"/>
      <protection locked="0"/>
    </xf>
    <xf numFmtId="0" fontId="7" fillId="0" borderId="10" xfId="0" quotePrefix="1" applyFont="1" applyBorder="1" applyAlignment="1" applyProtection="1">
      <alignment horizontal="right"/>
      <protection locked="0"/>
    </xf>
    <xf numFmtId="1" fontId="0" fillId="0" borderId="10" xfId="0" applyNumberFormat="1" applyBorder="1" applyAlignment="1" applyProtection="1">
      <alignment horizontal="left"/>
      <protection locked="0"/>
    </xf>
    <xf numFmtId="4" fontId="0" fillId="0" borderId="10" xfId="0" applyNumberFormat="1" applyFill="1" applyBorder="1" applyAlignment="1" applyProtection="1">
      <alignment horizontal="right"/>
      <protection locked="0"/>
    </xf>
    <xf numFmtId="0" fontId="0" fillId="0" borderId="10" xfId="0" applyBorder="1" applyProtection="1">
      <protection locked="0"/>
    </xf>
    <xf numFmtId="4" fontId="6" fillId="0" borderId="0" xfId="0" applyNumberFormat="1" applyFont="1" applyFill="1" applyBorder="1" applyAlignment="1"/>
    <xf numFmtId="0" fontId="13" fillId="0" borderId="0" xfId="0" applyFont="1" applyBorder="1"/>
    <xf numFmtId="14" fontId="6" fillId="0" borderId="0" xfId="0" applyNumberFormat="1" applyFont="1" applyFill="1" applyBorder="1" applyAlignment="1">
      <alignment horizontal="left"/>
    </xf>
    <xf numFmtId="0" fontId="41" fillId="0" borderId="0" xfId="0" applyFont="1" applyFill="1"/>
    <xf numFmtId="0" fontId="35" fillId="24" borderId="17" xfId="0" applyFont="1" applyFill="1" applyBorder="1"/>
    <xf numFmtId="0" fontId="14" fillId="31" borderId="10" xfId="0" applyFont="1" applyFill="1" applyBorder="1" applyAlignment="1">
      <alignment wrapText="1"/>
    </xf>
    <xf numFmtId="0" fontId="0" fillId="0" borderId="0" xfId="0" applyBorder="1" applyAlignment="1">
      <alignment horizontal="right"/>
    </xf>
    <xf numFmtId="0" fontId="9" fillId="32" borderId="0" xfId="0" applyFont="1" applyFill="1" applyBorder="1"/>
    <xf numFmtId="0" fontId="0" fillId="32" borderId="0" xfId="0" applyFill="1"/>
    <xf numFmtId="4" fontId="0" fillId="32" borderId="0" xfId="0" applyNumberFormat="1" applyFill="1"/>
    <xf numFmtId="0" fontId="43" fillId="0" borderId="0" xfId="0" applyFont="1"/>
    <xf numFmtId="0" fontId="43" fillId="0" borderId="0" xfId="45" applyFont="1" applyBorder="1" applyAlignment="1">
      <alignment vertical="center"/>
    </xf>
    <xf numFmtId="0" fontId="44" fillId="0" borderId="0" xfId="0" applyFont="1"/>
    <xf numFmtId="0" fontId="45" fillId="0" borderId="0" xfId="0" applyFont="1"/>
    <xf numFmtId="0" fontId="45" fillId="0" borderId="0" xfId="0" applyFont="1" applyBorder="1"/>
    <xf numFmtId="0" fontId="44" fillId="0" borderId="0" xfId="0" applyFont="1" applyBorder="1"/>
    <xf numFmtId="0" fontId="44" fillId="0" borderId="0" xfId="0" applyFont="1" applyAlignment="1">
      <alignment vertical="center"/>
    </xf>
    <xf numFmtId="0" fontId="44" fillId="0" borderId="0" xfId="0" applyFont="1" applyBorder="1" applyAlignment="1">
      <alignment vertical="center"/>
    </xf>
    <xf numFmtId="0" fontId="46" fillId="0" borderId="0" xfId="0" applyFont="1" applyBorder="1" applyAlignment="1">
      <alignment vertical="center"/>
    </xf>
    <xf numFmtId="0" fontId="47" fillId="0" borderId="0" xfId="0" applyFont="1" applyBorder="1" applyAlignment="1">
      <alignment vertical="center"/>
    </xf>
    <xf numFmtId="0" fontId="48" fillId="0" borderId="0" xfId="45" applyFont="1" applyBorder="1" applyAlignment="1">
      <alignment vertical="center"/>
    </xf>
    <xf numFmtId="0" fontId="45" fillId="33" borderId="0" xfId="0" applyFont="1" applyFill="1" applyBorder="1" applyAlignment="1">
      <alignment horizontal="center" vertical="center"/>
    </xf>
    <xf numFmtId="0" fontId="45" fillId="33" borderId="0" xfId="0" applyFont="1" applyFill="1" applyBorder="1" applyAlignment="1">
      <alignment vertical="center"/>
    </xf>
    <xf numFmtId="0" fontId="49" fillId="0" borderId="0" xfId="0" applyFont="1" applyBorder="1" applyAlignment="1">
      <alignment vertical="center"/>
    </xf>
    <xf numFmtId="0" fontId="50" fillId="0" borderId="0" xfId="0" applyFont="1" applyBorder="1"/>
    <xf numFmtId="0" fontId="50" fillId="0" borderId="0" xfId="0" applyFont="1"/>
    <xf numFmtId="0" fontId="51" fillId="0" borderId="0" xfId="0" applyFont="1"/>
    <xf numFmtId="0" fontId="35" fillId="28" borderId="17" xfId="0" applyFont="1" applyFill="1" applyBorder="1" applyAlignment="1">
      <alignment wrapText="1"/>
    </xf>
    <xf numFmtId="0" fontId="52" fillId="0" borderId="0" xfId="0" applyFont="1"/>
    <xf numFmtId="4" fontId="3" fillId="27" borderId="0" xfId="0" applyNumberFormat="1" applyFont="1" applyFill="1" applyProtection="1">
      <protection locked="0"/>
    </xf>
    <xf numFmtId="0" fontId="53" fillId="0" borderId="0" xfId="0" applyFont="1" applyProtection="1">
      <protection locked="0"/>
    </xf>
    <xf numFmtId="0" fontId="54" fillId="0" borderId="0" xfId="0" applyFont="1" applyProtection="1">
      <protection locked="0"/>
    </xf>
    <xf numFmtId="0" fontId="14" fillId="0" borderId="16" xfId="0" applyFont="1" applyBorder="1" applyAlignment="1">
      <alignment horizontal="left" wrapText="1"/>
    </xf>
    <xf numFmtId="0" fontId="14" fillId="0" borderId="17" xfId="0" applyFont="1" applyBorder="1" applyAlignment="1">
      <alignment horizontal="left" wrapText="1"/>
    </xf>
    <xf numFmtId="0" fontId="3" fillId="30" borderId="0" xfId="0" applyFont="1" applyFill="1" applyBorder="1" applyAlignment="1">
      <alignment horizontal="left" wrapText="1"/>
    </xf>
    <xf numFmtId="0" fontId="6" fillId="25" borderId="12" xfId="0" applyFont="1" applyFill="1" applyBorder="1" applyAlignment="1">
      <alignment horizontal="center"/>
    </xf>
    <xf numFmtId="0" fontId="6" fillId="25" borderId="17" xfId="0" applyFont="1" applyFill="1" applyBorder="1" applyAlignment="1">
      <alignment horizontal="center"/>
    </xf>
    <xf numFmtId="0" fontId="6" fillId="25" borderId="12" xfId="0" applyFont="1" applyFill="1" applyBorder="1" applyAlignment="1">
      <alignment horizontal="center" wrapText="1"/>
    </xf>
    <xf numFmtId="0" fontId="6" fillId="25" borderId="17" xfId="0" applyFont="1" applyFill="1" applyBorder="1" applyAlignment="1">
      <alignment horizontal="center" wrapText="1"/>
    </xf>
    <xf numFmtId="0" fontId="10" fillId="25" borderId="22" xfId="0" applyFont="1" applyFill="1" applyBorder="1" applyAlignment="1">
      <alignment horizontal="center"/>
    </xf>
    <xf numFmtId="0" fontId="10" fillId="25" borderId="23" xfId="0" applyFont="1" applyFill="1" applyBorder="1" applyAlignment="1">
      <alignment horizont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4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workbookViewId="0">
      <selection activeCell="A4" sqref="A4"/>
    </sheetView>
  </sheetViews>
  <sheetFormatPr defaultRowHeight="16.5"/>
  <cols>
    <col min="1" max="1" width="101.5703125" style="35" bestFit="1" customWidth="1"/>
    <col min="2" max="16384" width="9.140625" style="35"/>
  </cols>
  <sheetData>
    <row r="1" spans="1:15" s="56" customFormat="1" ht="18.75">
      <c r="A1" s="177" t="s">
        <v>66</v>
      </c>
    </row>
    <row r="2" spans="1:15" s="56" customFormat="1" ht="17.25">
      <c r="A2" s="57" t="s">
        <v>65</v>
      </c>
    </row>
    <row r="3" spans="1:15" s="56" customFormat="1" ht="7.5" customHeight="1">
      <c r="A3" s="57"/>
    </row>
    <row r="4" spans="1:15" s="56" customFormat="1" ht="15" customHeight="1">
      <c r="A4" s="200" t="s">
        <v>69</v>
      </c>
    </row>
    <row r="5" spans="1:15" s="56" customFormat="1" ht="18.75" customHeight="1">
      <c r="A5" s="59" t="s">
        <v>137</v>
      </c>
    </row>
    <row r="6" spans="1:15">
      <c r="A6" s="178" t="s">
        <v>131</v>
      </c>
    </row>
    <row r="7" spans="1:15">
      <c r="A7" s="59" t="s">
        <v>67</v>
      </c>
    </row>
    <row r="8" spans="1:15" ht="20.25" customHeight="1">
      <c r="A8" s="60" t="s">
        <v>68</v>
      </c>
    </row>
    <row r="9" spans="1:15" ht="20.25" customHeight="1">
      <c r="A9" s="60" t="s">
        <v>71</v>
      </c>
    </row>
    <row r="10" spans="1:15" ht="31.7" customHeight="1">
      <c r="A10" s="61" t="s">
        <v>70</v>
      </c>
      <c r="B10" s="36"/>
    </row>
    <row r="11" spans="1:15">
      <c r="A11" s="60" t="s">
        <v>72</v>
      </c>
      <c r="B11" s="36"/>
    </row>
    <row r="12" spans="1:15" ht="36.75" customHeight="1">
      <c r="A12" s="83" t="s">
        <v>119</v>
      </c>
    </row>
    <row r="13" spans="1:15">
      <c r="A13" s="59" t="s">
        <v>74</v>
      </c>
      <c r="B13" s="37"/>
      <c r="C13" s="37"/>
      <c r="D13" s="37"/>
      <c r="E13" s="37"/>
      <c r="F13" s="37"/>
      <c r="G13" s="37"/>
      <c r="H13" s="37"/>
      <c r="I13" s="37"/>
      <c r="J13" s="37"/>
      <c r="K13" s="37"/>
      <c r="L13" s="37"/>
      <c r="M13" s="37"/>
      <c r="N13" s="37"/>
      <c r="O13" s="37"/>
    </row>
    <row r="14" spans="1:15">
      <c r="A14" s="206" t="s">
        <v>60</v>
      </c>
      <c r="B14" s="38"/>
      <c r="C14" s="38"/>
      <c r="D14" s="38"/>
      <c r="E14" s="38"/>
      <c r="F14" s="38"/>
      <c r="G14" s="38"/>
      <c r="H14" s="38"/>
      <c r="I14" s="38"/>
    </row>
    <row r="15" spans="1:15" ht="19.5" customHeight="1">
      <c r="A15" s="206"/>
      <c r="B15" s="38"/>
      <c r="C15" s="38"/>
      <c r="D15" s="38"/>
      <c r="E15" s="38"/>
      <c r="F15" s="38"/>
      <c r="G15" s="38"/>
      <c r="H15" s="38"/>
      <c r="I15" s="38"/>
    </row>
    <row r="16" spans="1:15">
      <c r="A16" s="206" t="s">
        <v>73</v>
      </c>
      <c r="B16" s="38"/>
      <c r="C16" s="38"/>
      <c r="D16" s="38"/>
      <c r="E16" s="38"/>
      <c r="F16" s="38"/>
      <c r="G16" s="38"/>
      <c r="H16" s="38"/>
      <c r="I16" s="38"/>
    </row>
    <row r="17" spans="1:15" ht="16.5" customHeight="1">
      <c r="A17" s="206"/>
      <c r="B17" s="38"/>
      <c r="C17" s="38"/>
      <c r="D17" s="38"/>
      <c r="E17" s="38"/>
      <c r="F17" s="38"/>
      <c r="G17" s="38"/>
      <c r="H17" s="38"/>
      <c r="I17" s="38"/>
    </row>
    <row r="18" spans="1:15">
      <c r="A18" s="206" t="s">
        <v>59</v>
      </c>
      <c r="B18" s="38"/>
      <c r="C18" s="38"/>
      <c r="D18" s="38"/>
      <c r="E18" s="38"/>
      <c r="F18" s="38"/>
      <c r="G18" s="38"/>
      <c r="H18" s="38"/>
      <c r="I18" s="38"/>
    </row>
    <row r="19" spans="1:15" ht="14.25" customHeight="1">
      <c r="A19" s="206"/>
      <c r="B19" s="38"/>
      <c r="C19" s="38"/>
      <c r="D19" s="38"/>
      <c r="E19" s="38"/>
      <c r="F19" s="38"/>
      <c r="G19" s="38"/>
      <c r="H19" s="38"/>
      <c r="I19" s="38"/>
    </row>
    <row r="20" spans="1:15">
      <c r="A20" s="206" t="s">
        <v>135</v>
      </c>
      <c r="B20" s="38"/>
      <c r="C20" s="38"/>
      <c r="D20" s="38"/>
      <c r="E20" s="38"/>
      <c r="F20" s="38"/>
      <c r="G20" s="38"/>
      <c r="H20" s="38"/>
      <c r="I20" s="38"/>
    </row>
    <row r="21" spans="1:15" ht="17.25" customHeight="1">
      <c r="A21" s="207"/>
      <c r="B21" s="38"/>
      <c r="C21" s="38"/>
      <c r="D21" s="38"/>
      <c r="E21" s="38"/>
      <c r="F21" s="38"/>
      <c r="G21" s="38"/>
      <c r="H21" s="38"/>
      <c r="I21" s="38"/>
    </row>
    <row r="22" spans="1:15">
      <c r="A22" s="59" t="s">
        <v>120</v>
      </c>
      <c r="B22" s="37"/>
      <c r="C22" s="37"/>
      <c r="D22" s="37"/>
      <c r="E22" s="37"/>
      <c r="F22" s="37"/>
      <c r="G22" s="37"/>
      <c r="H22" s="37"/>
      <c r="I22" s="37"/>
      <c r="J22" s="37"/>
      <c r="K22" s="37"/>
      <c r="L22" s="37"/>
      <c r="M22" s="37"/>
      <c r="N22" s="37"/>
      <c r="O22" s="37"/>
    </row>
    <row r="23" spans="1:15" s="38" customFormat="1" ht="50.25" customHeight="1">
      <c r="A23" s="64" t="s">
        <v>121</v>
      </c>
    </row>
    <row r="24" spans="1:15" ht="17.25" customHeight="1">
      <c r="A24" s="59" t="s">
        <v>122</v>
      </c>
      <c r="B24" s="38"/>
      <c r="C24" s="38"/>
      <c r="D24" s="113"/>
      <c r="E24" s="38"/>
      <c r="F24" s="38"/>
      <c r="G24" s="38"/>
      <c r="H24" s="38"/>
      <c r="I24" s="38"/>
    </row>
    <row r="25" spans="1:15" ht="54" customHeight="1">
      <c r="A25" s="65" t="s">
        <v>132</v>
      </c>
      <c r="B25" s="38"/>
      <c r="C25" s="38"/>
      <c r="D25" s="38"/>
      <c r="E25" s="38"/>
      <c r="F25" s="38"/>
      <c r="G25" s="38"/>
      <c r="H25" s="38"/>
      <c r="I25" s="38"/>
    </row>
    <row r="26" spans="1:15" ht="15.75" customHeight="1">
      <c r="A26" s="64" t="s">
        <v>133</v>
      </c>
      <c r="B26" s="38"/>
      <c r="C26" s="38"/>
      <c r="D26" s="38"/>
      <c r="E26" s="38"/>
      <c r="F26" s="38"/>
      <c r="G26" s="38"/>
      <c r="H26" s="38"/>
      <c r="I26" s="38"/>
    </row>
    <row r="27" spans="1:15">
      <c r="A27" s="59" t="s">
        <v>123</v>
      </c>
      <c r="B27" s="38"/>
      <c r="C27" s="38"/>
      <c r="D27" s="38"/>
      <c r="E27" s="38"/>
      <c r="F27" s="38"/>
      <c r="G27" s="38"/>
      <c r="H27" s="38"/>
      <c r="I27" s="38"/>
    </row>
    <row r="28" spans="1:15" ht="33">
      <c r="A28" s="65" t="s">
        <v>134</v>
      </c>
      <c r="B28" s="38"/>
      <c r="C28" s="38"/>
      <c r="D28" s="38"/>
      <c r="E28" s="38"/>
      <c r="F28" s="38"/>
      <c r="G28" s="38"/>
      <c r="H28" s="38"/>
      <c r="I28" s="38"/>
    </row>
    <row r="29" spans="1:15">
      <c r="A29" s="65" t="s">
        <v>136</v>
      </c>
      <c r="B29" s="38"/>
      <c r="C29" s="38"/>
      <c r="D29" s="38"/>
      <c r="E29" s="38"/>
      <c r="F29" s="38"/>
      <c r="G29" s="38"/>
      <c r="H29" s="38"/>
      <c r="I29" s="38"/>
    </row>
    <row r="30" spans="1:15" ht="33">
      <c r="A30" s="64" t="s">
        <v>124</v>
      </c>
      <c r="B30" s="38"/>
      <c r="C30" s="38"/>
      <c r="D30" s="38"/>
      <c r="E30" s="38"/>
      <c r="F30" s="38"/>
      <c r="G30" s="38"/>
      <c r="H30" s="38"/>
      <c r="I30" s="38"/>
    </row>
    <row r="31" spans="1:15">
      <c r="A31" s="201" t="s">
        <v>159</v>
      </c>
      <c r="B31" s="38"/>
      <c r="C31" s="38"/>
      <c r="D31" s="38"/>
      <c r="E31" s="38"/>
      <c r="F31" s="38"/>
      <c r="G31" s="38"/>
      <c r="H31" s="38"/>
      <c r="I31" s="38"/>
    </row>
    <row r="32" spans="1:15">
      <c r="A32" s="179" t="s">
        <v>125</v>
      </c>
      <c r="B32" s="38"/>
      <c r="C32" s="38"/>
      <c r="D32" s="38"/>
      <c r="E32" s="38"/>
      <c r="F32" s="38"/>
      <c r="G32" s="38"/>
      <c r="H32" s="38"/>
      <c r="I32" s="38"/>
    </row>
    <row r="33" spans="1:9">
      <c r="A33" s="206" t="s">
        <v>84</v>
      </c>
      <c r="B33" s="38"/>
      <c r="C33" s="38"/>
      <c r="D33" s="38"/>
      <c r="E33" s="38"/>
      <c r="F33" s="38"/>
      <c r="G33" s="38"/>
      <c r="H33" s="38"/>
      <c r="I33" s="38"/>
    </row>
    <row r="34" spans="1:9">
      <c r="A34" s="207"/>
      <c r="B34" s="38"/>
      <c r="C34" s="38"/>
      <c r="D34" s="38"/>
      <c r="E34" s="38"/>
      <c r="F34" s="38"/>
      <c r="G34" s="38"/>
      <c r="H34" s="38"/>
      <c r="I34" s="38"/>
    </row>
    <row r="36" spans="1:9">
      <c r="A36" s="58" t="s">
        <v>158</v>
      </c>
    </row>
  </sheetData>
  <mergeCells count="5">
    <mergeCell ref="A33:A34"/>
    <mergeCell ref="A14:A15"/>
    <mergeCell ref="A16:A17"/>
    <mergeCell ref="A18:A19"/>
    <mergeCell ref="A20:A21"/>
  </mergeCells>
  <phoneticPr fontId="8" type="noConversion"/>
  <printOptions horizontalCentered="1"/>
  <pageMargins left="0" right="0" top="0.5" bottom="0" header="0" footer="0"/>
  <pageSetup scale="80" orientation="landscape" r:id="rId1"/>
  <headerFooter alignWithMargins="0">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5"/>
  <sheetViews>
    <sheetView workbookViewId="0"/>
  </sheetViews>
  <sheetFormatPr defaultRowHeight="12.75"/>
  <cols>
    <col min="1" max="1" width="49.7109375" style="42" customWidth="1"/>
    <col min="2" max="2" width="7.5703125" style="42" customWidth="1"/>
    <col min="3" max="3" width="22" style="41" customWidth="1"/>
    <col min="4" max="7" width="14.28515625" style="42" customWidth="1"/>
    <col min="8" max="8" width="9.140625" style="42"/>
    <col min="9" max="9" width="11.85546875" style="42" bestFit="1" customWidth="1"/>
    <col min="10" max="16384" width="9.140625" style="42"/>
  </cols>
  <sheetData>
    <row r="1" spans="1:9">
      <c r="A1" s="39" t="s">
        <v>54</v>
      </c>
      <c r="C1" s="203" t="s">
        <v>160</v>
      </c>
      <c r="D1" s="40" t="s">
        <v>61</v>
      </c>
    </row>
    <row r="2" spans="1:9" ht="18.75" customHeight="1">
      <c r="A2" s="39" t="s">
        <v>128</v>
      </c>
      <c r="C2" s="62">
        <v>43646</v>
      </c>
      <c r="D2" s="40" t="s">
        <v>61</v>
      </c>
    </row>
    <row r="3" spans="1:9" s="43" customFormat="1" ht="74.25" customHeight="1">
      <c r="A3" s="148" t="s">
        <v>0</v>
      </c>
      <c r="B3" s="149" t="s">
        <v>75</v>
      </c>
      <c r="C3" s="150" t="s">
        <v>2</v>
      </c>
      <c r="D3" s="150" t="s">
        <v>26</v>
      </c>
      <c r="E3" s="150" t="s">
        <v>27</v>
      </c>
      <c r="F3" s="150" t="s">
        <v>28</v>
      </c>
      <c r="G3" s="150" t="s">
        <v>29</v>
      </c>
      <c r="H3" s="151" t="s">
        <v>30</v>
      </c>
      <c r="I3" s="151" t="s">
        <v>3</v>
      </c>
    </row>
    <row r="4" spans="1:9" s="44" customFormat="1">
      <c r="A4" s="152" t="s">
        <v>4</v>
      </c>
      <c r="B4" s="153"/>
      <c r="C4" s="154"/>
      <c r="D4" s="155"/>
      <c r="E4" s="155"/>
      <c r="F4" s="155"/>
      <c r="G4" s="155"/>
      <c r="H4" s="155"/>
      <c r="I4" s="155"/>
    </row>
    <row r="5" spans="1:9" s="46" customFormat="1" ht="26.25" customHeight="1">
      <c r="A5" s="45" t="s">
        <v>5</v>
      </c>
      <c r="B5" s="156" t="s">
        <v>6</v>
      </c>
      <c r="C5" s="157">
        <f>+D5</f>
        <v>-8190.07</v>
      </c>
      <c r="D5" s="18">
        <f>SUM(E5:G5)</f>
        <v>-8190.07</v>
      </c>
      <c r="E5" s="158">
        <v>-3555.41</v>
      </c>
      <c r="F5" s="158">
        <v>-2220.6</v>
      </c>
      <c r="G5" s="158">
        <v>-2414.06</v>
      </c>
      <c r="H5" s="45"/>
      <c r="I5" s="45"/>
    </row>
    <row r="6" spans="1:9" s="46" customFormat="1" ht="26.25" customHeight="1">
      <c r="A6" s="45" t="s">
        <v>7</v>
      </c>
      <c r="B6" s="156" t="s">
        <v>8</v>
      </c>
      <c r="C6" s="159">
        <f>+D6+I6</f>
        <v>0</v>
      </c>
      <c r="D6" s="18">
        <f t="shared" ref="D6:D13" si="0">SUM(E6:G6)</f>
        <v>0</v>
      </c>
      <c r="E6" s="158">
        <v>0</v>
      </c>
      <c r="F6" s="158">
        <v>0</v>
      </c>
      <c r="G6" s="158">
        <v>0</v>
      </c>
      <c r="H6" s="45"/>
      <c r="I6" s="18">
        <f>+$D$8*($H$11/$H$14)</f>
        <v>0</v>
      </c>
    </row>
    <row r="7" spans="1:9" s="46" customFormat="1" ht="26.25" customHeight="1">
      <c r="A7" s="45" t="s">
        <v>9</v>
      </c>
      <c r="B7" s="160" t="s">
        <v>164</v>
      </c>
      <c r="C7" s="159">
        <f>+D7+I7</f>
        <v>0</v>
      </c>
      <c r="D7" s="18">
        <f t="shared" si="0"/>
        <v>0</v>
      </c>
      <c r="E7" s="158">
        <v>0</v>
      </c>
      <c r="F7" s="158">
        <v>0</v>
      </c>
      <c r="G7" s="158">
        <v>0</v>
      </c>
      <c r="H7" s="45"/>
      <c r="I7" s="18">
        <f>+$D$8*($H$12/$H$14)</f>
        <v>0</v>
      </c>
    </row>
    <row r="8" spans="1:9" s="46" customFormat="1" ht="26.25" customHeight="1">
      <c r="A8" s="45" t="s">
        <v>11</v>
      </c>
      <c r="B8" s="156" t="s">
        <v>12</v>
      </c>
      <c r="C8" s="159">
        <v>0</v>
      </c>
      <c r="D8" s="18">
        <f t="shared" si="0"/>
        <v>0</v>
      </c>
      <c r="E8" s="158">
        <v>0</v>
      </c>
      <c r="F8" s="158">
        <v>0</v>
      </c>
      <c r="G8" s="158">
        <v>0</v>
      </c>
      <c r="H8" s="45"/>
      <c r="I8" s="45"/>
    </row>
    <row r="9" spans="1:9" s="47" customFormat="1" ht="15" customHeight="1">
      <c r="A9" s="161" t="s">
        <v>13</v>
      </c>
      <c r="B9" s="156"/>
      <c r="C9" s="162"/>
      <c r="D9" s="18"/>
      <c r="E9" s="18"/>
      <c r="F9" s="18"/>
      <c r="G9" s="18"/>
      <c r="H9" s="45"/>
      <c r="I9" s="45"/>
    </row>
    <row r="10" spans="1:9" s="46" customFormat="1" ht="26.25" customHeight="1">
      <c r="A10" s="48" t="s">
        <v>14</v>
      </c>
      <c r="B10" s="51" t="s">
        <v>15</v>
      </c>
      <c r="C10" s="162">
        <v>0</v>
      </c>
      <c r="D10" s="18">
        <f t="shared" si="0"/>
        <v>169725.28999999998</v>
      </c>
      <c r="E10" s="158">
        <v>55614.02</v>
      </c>
      <c r="F10" s="158">
        <f>60154.03</f>
        <v>60154.03</v>
      </c>
      <c r="G10" s="158">
        <f>53957.24</f>
        <v>53957.24</v>
      </c>
      <c r="H10" s="163">
        <v>3</v>
      </c>
      <c r="I10" s="45"/>
    </row>
    <row r="11" spans="1:9" s="46" customFormat="1" ht="26.25" customHeight="1">
      <c r="A11" s="116" t="s">
        <v>16</v>
      </c>
      <c r="B11" s="51" t="s">
        <v>17</v>
      </c>
      <c r="C11" s="162">
        <f>+D11+I11</f>
        <v>212407.73888888891</v>
      </c>
      <c r="D11" s="18">
        <f t="shared" ref="D11" si="1">SUM(E11:G11)</f>
        <v>80399.180000000008</v>
      </c>
      <c r="E11" s="158">
        <v>0</v>
      </c>
      <c r="F11" s="158">
        <v>24435.52</v>
      </c>
      <c r="G11" s="158">
        <f>55963.66</f>
        <v>55963.66</v>
      </c>
      <c r="H11" s="163">
        <v>7</v>
      </c>
      <c r="I11" s="18">
        <f>+$D$10*($H$11/$H$14)</f>
        <v>132008.55888888889</v>
      </c>
    </row>
    <row r="12" spans="1:9" s="46" customFormat="1" ht="26.25" customHeight="1">
      <c r="A12" s="48" t="s">
        <v>18</v>
      </c>
      <c r="B12" s="114" t="s">
        <v>165</v>
      </c>
      <c r="C12" s="162">
        <f>+D12+I12</f>
        <v>60901.321111111101</v>
      </c>
      <c r="D12" s="18">
        <f t="shared" si="0"/>
        <v>23184.59</v>
      </c>
      <c r="E12" s="158">
        <v>5124.66</v>
      </c>
      <c r="F12" s="158">
        <v>8907.19</v>
      </c>
      <c r="G12" s="158">
        <v>9152.74</v>
      </c>
      <c r="H12" s="163">
        <v>2</v>
      </c>
      <c r="I12" s="18">
        <f>+$D$10*($H$12/$H$14)</f>
        <v>37716.731111111105</v>
      </c>
    </row>
    <row r="13" spans="1:9" s="46" customFormat="1" ht="26.25" customHeight="1">
      <c r="A13" s="48" t="s">
        <v>20</v>
      </c>
      <c r="B13" s="51" t="s">
        <v>21</v>
      </c>
      <c r="C13" s="162">
        <f>+D13</f>
        <v>41643.980000000003</v>
      </c>
      <c r="D13" s="18">
        <f t="shared" si="0"/>
        <v>41643.980000000003</v>
      </c>
      <c r="E13" s="158">
        <v>13000.7</v>
      </c>
      <c r="F13" s="158">
        <v>14238.67</v>
      </c>
      <c r="G13" s="158">
        <v>14404.61</v>
      </c>
      <c r="H13" s="45"/>
      <c r="I13" s="45"/>
    </row>
    <row r="14" spans="1:9" s="49" customFormat="1">
      <c r="A14" s="164"/>
      <c r="B14" s="165"/>
      <c r="C14" s="166"/>
      <c r="D14" s="167"/>
      <c r="E14" s="167"/>
      <c r="F14" s="167"/>
      <c r="G14" s="168" t="s">
        <v>22</v>
      </c>
      <c r="H14" s="169">
        <f>+H12+H11</f>
        <v>9</v>
      </c>
      <c r="I14" s="164"/>
    </row>
    <row r="15" spans="1:9" s="49" customFormat="1">
      <c r="A15" s="164"/>
      <c r="B15" s="165"/>
      <c r="C15" s="166"/>
      <c r="D15" s="167"/>
      <c r="E15" s="167"/>
      <c r="F15" s="167"/>
      <c r="G15" s="168" t="s">
        <v>23</v>
      </c>
      <c r="H15" s="169">
        <f>+H14+H10</f>
        <v>12</v>
      </c>
      <c r="I15" s="164"/>
    </row>
    <row r="16" spans="1:9" s="47" customFormat="1" ht="12" customHeight="1">
      <c r="A16" s="161" t="s">
        <v>41</v>
      </c>
      <c r="B16" s="156"/>
      <c r="C16" s="162"/>
      <c r="D16" s="18"/>
      <c r="E16" s="18"/>
      <c r="F16" s="18"/>
      <c r="G16" s="18"/>
      <c r="H16" s="45"/>
      <c r="I16" s="45"/>
    </row>
    <row r="17" spans="1:9" s="52" customFormat="1" ht="26.25" customHeight="1">
      <c r="A17" s="50" t="s">
        <v>24</v>
      </c>
      <c r="B17" s="88" t="s">
        <v>94</v>
      </c>
      <c r="C17" s="159">
        <f>+D17</f>
        <v>0</v>
      </c>
      <c r="D17" s="18">
        <f>SUM(E17:G17)</f>
        <v>0</v>
      </c>
      <c r="E17" s="158">
        <v>0</v>
      </c>
      <c r="F17" s="158">
        <v>0</v>
      </c>
      <c r="G17" s="158">
        <v>0</v>
      </c>
      <c r="H17" s="45"/>
      <c r="I17" s="45"/>
    </row>
    <row r="18" spans="1:9" s="52" customFormat="1" ht="26.25" customHeight="1">
      <c r="A18" s="128" t="s">
        <v>99</v>
      </c>
      <c r="B18" s="88" t="s">
        <v>95</v>
      </c>
      <c r="C18" s="159">
        <f t="shared" ref="C18:C20" si="2">+D18</f>
        <v>0</v>
      </c>
      <c r="D18" s="18">
        <f t="shared" ref="D18:D20" si="3">SUM(E18:G18)</f>
        <v>0</v>
      </c>
      <c r="E18" s="158"/>
      <c r="F18" s="158"/>
      <c r="G18" s="158"/>
      <c r="H18" s="45"/>
      <c r="I18" s="45"/>
    </row>
    <row r="19" spans="1:9" s="52" customFormat="1" ht="26.25" customHeight="1">
      <c r="A19" s="128" t="s">
        <v>98</v>
      </c>
      <c r="B19" s="88" t="s">
        <v>96</v>
      </c>
      <c r="C19" s="159">
        <f t="shared" si="2"/>
        <v>0</v>
      </c>
      <c r="D19" s="18">
        <f t="shared" si="3"/>
        <v>0</v>
      </c>
      <c r="E19" s="158"/>
      <c r="F19" s="158"/>
      <c r="G19" s="158"/>
      <c r="H19" s="45"/>
      <c r="I19" s="45"/>
    </row>
    <row r="20" spans="1:9" s="52" customFormat="1" ht="26.25" customHeight="1">
      <c r="A20" s="128" t="s">
        <v>100</v>
      </c>
      <c r="B20" s="88" t="s">
        <v>97</v>
      </c>
      <c r="C20" s="159">
        <f t="shared" si="2"/>
        <v>0</v>
      </c>
      <c r="D20" s="18">
        <f t="shared" si="3"/>
        <v>0</v>
      </c>
      <c r="E20" s="158"/>
      <c r="F20" s="158"/>
      <c r="G20" s="158"/>
      <c r="H20" s="45"/>
      <c r="I20" s="45"/>
    </row>
    <row r="21" spans="1:9" s="52" customFormat="1" ht="26.25" customHeight="1">
      <c r="A21" s="133" t="s">
        <v>82</v>
      </c>
      <c r="B21" s="114" t="s">
        <v>83</v>
      </c>
      <c r="C21" s="159">
        <f>+D21</f>
        <v>0</v>
      </c>
      <c r="D21" s="18">
        <f>SUM(E21:G21)</f>
        <v>0</v>
      </c>
      <c r="E21" s="158">
        <v>0</v>
      </c>
      <c r="F21" s="158">
        <v>0</v>
      </c>
      <c r="G21" s="158">
        <v>0</v>
      </c>
      <c r="H21" s="45"/>
      <c r="I21" s="45"/>
    </row>
    <row r="22" spans="1:9" s="52" customFormat="1" ht="26.25" customHeight="1">
      <c r="A22" s="133" t="s">
        <v>80</v>
      </c>
      <c r="B22" s="114" t="s">
        <v>81</v>
      </c>
      <c r="C22" s="159">
        <f>+D22</f>
        <v>0</v>
      </c>
      <c r="D22" s="18">
        <f>SUM(E22:G22)</f>
        <v>0</v>
      </c>
      <c r="E22" s="158">
        <v>0</v>
      </c>
      <c r="F22" s="158">
        <v>0</v>
      </c>
      <c r="G22" s="158">
        <v>0</v>
      </c>
      <c r="H22" s="45"/>
      <c r="I22" s="45"/>
    </row>
    <row r="23" spans="1:9" s="52" customFormat="1" ht="26.25" customHeight="1">
      <c r="A23" s="133" t="s">
        <v>76</v>
      </c>
      <c r="B23" s="114" t="s">
        <v>77</v>
      </c>
      <c r="C23" s="162">
        <f>+D23</f>
        <v>82861.98000000001</v>
      </c>
      <c r="D23" s="18">
        <f>SUM(E23:G23)</f>
        <v>82861.98000000001</v>
      </c>
      <c r="E23" s="158">
        <v>47306.97</v>
      </c>
      <c r="F23" s="158">
        <v>35555.01</v>
      </c>
      <c r="G23" s="158">
        <v>0</v>
      </c>
      <c r="H23" s="45"/>
      <c r="I23" s="45"/>
    </row>
    <row r="24" spans="1:9" s="52" customFormat="1" ht="26.25" customHeight="1">
      <c r="A24" s="133" t="s">
        <v>78</v>
      </c>
      <c r="B24" s="114" t="s">
        <v>79</v>
      </c>
      <c r="C24" s="159">
        <f>+D24</f>
        <v>0</v>
      </c>
      <c r="D24" s="18">
        <f>SUM(E24:G24)</f>
        <v>0</v>
      </c>
      <c r="E24" s="158">
        <v>0</v>
      </c>
      <c r="F24" s="158"/>
      <c r="G24" s="158">
        <v>0</v>
      </c>
      <c r="H24" s="45"/>
      <c r="I24" s="45"/>
    </row>
    <row r="25" spans="1:9" ht="15" customHeight="1">
      <c r="A25" s="170" t="s">
        <v>25</v>
      </c>
      <c r="B25" s="171"/>
      <c r="C25" s="172">
        <f>SUM(C5:C24)</f>
        <v>389624.94999999995</v>
      </c>
      <c r="D25" s="172">
        <f>SUM(D5:D24)</f>
        <v>389624.94999999995</v>
      </c>
      <c r="E25" s="172">
        <f>SUM(E5:E24)</f>
        <v>117490.94</v>
      </c>
      <c r="F25" s="172">
        <f>SUM(F5:F24)</f>
        <v>141069.82</v>
      </c>
      <c r="G25" s="172">
        <f>SUM(G5:G24)</f>
        <v>131064.19</v>
      </c>
      <c r="H25" s="173"/>
      <c r="I25" s="173"/>
    </row>
    <row r="26" spans="1:9" ht="15" customHeight="1">
      <c r="A26" s="53" t="s">
        <v>58</v>
      </c>
      <c r="B26" s="54"/>
      <c r="D26" s="55">
        <f>SUM(E25:G25)</f>
        <v>389624.95</v>
      </c>
    </row>
    <row r="27" spans="1:9" ht="15" customHeight="1"/>
    <row r="28" spans="1:9" ht="15" customHeight="1">
      <c r="A28" s="204" t="s">
        <v>161</v>
      </c>
      <c r="C28" s="42"/>
    </row>
    <row r="29" spans="1:9" ht="15" customHeight="1">
      <c r="A29" s="205" t="s">
        <v>162</v>
      </c>
      <c r="C29" s="42"/>
    </row>
    <row r="30" spans="1:9" ht="15" customHeight="1">
      <c r="A30" s="205" t="s">
        <v>163</v>
      </c>
      <c r="C30" s="42"/>
    </row>
    <row r="31" spans="1:9" ht="15" customHeight="1">
      <c r="C31" s="42"/>
    </row>
    <row r="32" spans="1:9" ht="15" customHeight="1">
      <c r="C32" s="42"/>
    </row>
    <row r="33" spans="3:3" ht="15" customHeight="1">
      <c r="C33" s="42"/>
    </row>
    <row r="34" spans="3:3" ht="15" customHeight="1">
      <c r="C34" s="42"/>
    </row>
    <row r="35" spans="3:3" ht="15" customHeight="1">
      <c r="C35" s="42"/>
    </row>
    <row r="36" spans="3:3" ht="15" customHeight="1"/>
    <row r="37" spans="3:3" ht="15" customHeight="1"/>
    <row r="38" spans="3:3" ht="15" customHeight="1"/>
    <row r="39" spans="3:3" ht="15" customHeight="1"/>
    <row r="40" spans="3:3" ht="15" customHeight="1"/>
    <row r="41" spans="3:3" ht="15" customHeight="1"/>
    <row r="42" spans="3:3" ht="15" customHeight="1"/>
    <row r="43" spans="3:3" ht="15" customHeight="1"/>
    <row r="44" spans="3:3" ht="15" customHeight="1"/>
    <row r="45" spans="3:3" ht="15" customHeight="1"/>
    <row r="46" spans="3:3" ht="15" customHeight="1"/>
    <row r="47" spans="3:3" ht="15" customHeight="1"/>
    <row r="48" spans="3: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sortState xmlns:xlrd2="http://schemas.microsoft.com/office/spreadsheetml/2017/richdata2" ref="A20:I21">
    <sortCondition ref="B20:B21"/>
  </sortState>
  <phoneticPr fontId="8" type="noConversion"/>
  <dataValidations disablePrompts="1" count="1">
    <dataValidation allowBlank="1" showInputMessage="1" showErrorMessage="1" promptTitle="NOTE:" prompt="Normal revenue should be entered as a negative number." sqref="C5:C8" xr:uid="{00000000-0002-0000-0100-000000000000}"/>
  </dataValidations>
  <pageMargins left="0" right="0" top="0.5" bottom="0.5" header="0" footer="0.25"/>
  <pageSetup paperSize="5" scale="89" orientation="landscape" r:id="rId1"/>
  <headerFooter alignWithMargins="0">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49"/>
  <sheetViews>
    <sheetView workbookViewId="0">
      <selection activeCell="C11" sqref="C11"/>
    </sheetView>
  </sheetViews>
  <sheetFormatPr defaultRowHeight="12.75"/>
  <cols>
    <col min="1" max="1" width="43.28515625" customWidth="1"/>
    <col min="2" max="2" width="13.28515625" customWidth="1"/>
    <col min="3" max="3" width="16.7109375" style="2" customWidth="1"/>
    <col min="4" max="4" width="12.42578125" style="2" customWidth="1"/>
    <col min="5" max="5" width="16.140625" customWidth="1"/>
    <col min="6" max="7" width="14.28515625" customWidth="1"/>
    <col min="8" max="8" width="12.7109375" customWidth="1"/>
    <col min="9" max="9" width="10.7109375" customWidth="1"/>
    <col min="10" max="10" width="11.28515625" bestFit="1" customWidth="1"/>
    <col min="11" max="12" width="10.5703125" bestFit="1" customWidth="1"/>
    <col min="13" max="13" width="10.5703125" customWidth="1"/>
    <col min="14" max="14" width="11.42578125" bestFit="1" customWidth="1"/>
    <col min="15" max="15" width="10.42578125" bestFit="1" customWidth="1"/>
    <col min="16" max="18" width="10.42578125" customWidth="1"/>
    <col min="19" max="19" width="9.42578125" bestFit="1" customWidth="1"/>
    <col min="21" max="21" width="9.85546875" bestFit="1" customWidth="1"/>
    <col min="22" max="22" width="11.42578125" bestFit="1" customWidth="1"/>
    <col min="23" max="23" width="10.7109375" bestFit="1" customWidth="1"/>
  </cols>
  <sheetData>
    <row r="1" spans="1:23">
      <c r="A1" s="104" t="s">
        <v>54</v>
      </c>
      <c r="B1" s="31"/>
      <c r="C1" s="174" t="str">
        <f>+Step1.SPARC_ExpenditureReports!C1</f>
        <v>ACME</v>
      </c>
      <c r="D1" s="68"/>
      <c r="E1" s="69"/>
      <c r="F1" s="69"/>
      <c r="G1" s="69"/>
      <c r="H1" s="69"/>
      <c r="I1" s="69"/>
      <c r="J1" s="69"/>
      <c r="K1" s="69"/>
      <c r="L1" s="69"/>
      <c r="M1" s="69"/>
      <c r="N1" s="69"/>
      <c r="O1" s="69"/>
      <c r="P1" s="69"/>
      <c r="Q1" s="69"/>
      <c r="R1" s="69"/>
      <c r="S1" s="69"/>
      <c r="T1" s="69"/>
      <c r="U1" s="69"/>
      <c r="V1" s="69"/>
      <c r="W1" s="70"/>
    </row>
    <row r="2" spans="1:23" ht="18.75" customHeight="1">
      <c r="A2" s="175" t="s">
        <v>56</v>
      </c>
      <c r="B2" s="1"/>
      <c r="C2" s="176">
        <f>+Step1.SPARC_ExpenditureReports!C2</f>
        <v>43646</v>
      </c>
      <c r="D2" s="71"/>
      <c r="E2" s="1"/>
      <c r="F2" s="1"/>
      <c r="G2" s="1"/>
      <c r="H2" s="1"/>
      <c r="I2" s="1"/>
      <c r="J2" s="1"/>
      <c r="K2" s="1"/>
      <c r="L2" s="1"/>
      <c r="M2" s="1"/>
      <c r="N2" s="1"/>
      <c r="O2" s="1"/>
      <c r="P2" s="1"/>
      <c r="Q2" s="1"/>
      <c r="R2" s="1"/>
      <c r="S2" s="1"/>
      <c r="T2" s="1"/>
      <c r="U2" s="1"/>
      <c r="V2" s="1"/>
      <c r="W2" s="72"/>
    </row>
    <row r="3" spans="1:23" s="3" customFormat="1" ht="38.25">
      <c r="A3" s="119" t="s">
        <v>0</v>
      </c>
      <c r="B3" s="15" t="s">
        <v>1</v>
      </c>
      <c r="C3" s="16" t="s">
        <v>2</v>
      </c>
      <c r="D3" s="16" t="s">
        <v>40</v>
      </c>
      <c r="E3" s="16" t="s">
        <v>31</v>
      </c>
      <c r="F3" s="16" t="s">
        <v>32</v>
      </c>
      <c r="G3" s="16" t="s">
        <v>33</v>
      </c>
      <c r="H3" s="209" t="s">
        <v>45</v>
      </c>
      <c r="I3" s="209" t="s">
        <v>46</v>
      </c>
      <c r="J3" s="209" t="s">
        <v>47</v>
      </c>
      <c r="K3" s="209" t="s">
        <v>48</v>
      </c>
      <c r="L3" s="209" t="s">
        <v>127</v>
      </c>
      <c r="M3" s="209" t="s">
        <v>92</v>
      </c>
      <c r="N3" s="209" t="s">
        <v>85</v>
      </c>
      <c r="O3" s="209" t="s">
        <v>101</v>
      </c>
      <c r="P3" s="24"/>
      <c r="Q3" s="24"/>
      <c r="R3" s="24"/>
      <c r="S3" s="209" t="s">
        <v>49</v>
      </c>
      <c r="T3" s="209" t="s">
        <v>50</v>
      </c>
      <c r="U3" s="209" t="s">
        <v>51</v>
      </c>
      <c r="V3" s="211" t="s">
        <v>52</v>
      </c>
      <c r="W3" s="213" t="s">
        <v>37</v>
      </c>
    </row>
    <row r="4" spans="1:23" s="4" customFormat="1" ht="15" customHeight="1">
      <c r="A4" s="120" t="s">
        <v>62</v>
      </c>
      <c r="B4" s="121"/>
      <c r="C4" s="34"/>
      <c r="D4" s="34"/>
      <c r="E4" s="29">
        <v>0.98277999999999999</v>
      </c>
      <c r="F4" s="29">
        <v>6.7650000000000002E-3</v>
      </c>
      <c r="G4" s="29">
        <v>1.0455104999999999E-2</v>
      </c>
      <c r="H4" s="210"/>
      <c r="I4" s="210"/>
      <c r="J4" s="210"/>
      <c r="K4" s="210"/>
      <c r="L4" s="210"/>
      <c r="M4" s="210"/>
      <c r="N4" s="210"/>
      <c r="O4" s="210"/>
      <c r="P4" s="66" t="s">
        <v>102</v>
      </c>
      <c r="Q4" s="66" t="s">
        <v>86</v>
      </c>
      <c r="R4" s="66" t="s">
        <v>87</v>
      </c>
      <c r="S4" s="210"/>
      <c r="T4" s="210"/>
      <c r="U4" s="210"/>
      <c r="V4" s="212"/>
      <c r="W4" s="214"/>
    </row>
    <row r="5" spans="1:23" s="33" customFormat="1" ht="15" customHeight="1">
      <c r="A5" s="122" t="s">
        <v>4</v>
      </c>
      <c r="B5" s="121"/>
      <c r="C5" s="13"/>
      <c r="D5" s="13"/>
      <c r="E5" s="32"/>
      <c r="F5" s="32"/>
      <c r="G5" s="32"/>
      <c r="H5" s="31"/>
      <c r="I5" s="31"/>
      <c r="J5" s="31"/>
      <c r="K5" s="31"/>
      <c r="L5" s="31"/>
      <c r="M5" s="31"/>
      <c r="N5" s="31"/>
      <c r="O5" s="31"/>
      <c r="P5" s="31"/>
      <c r="Q5" s="31"/>
      <c r="R5" s="31"/>
      <c r="S5" s="31"/>
      <c r="T5" s="31"/>
      <c r="U5" s="31"/>
      <c r="V5" s="8"/>
      <c r="W5" s="73"/>
    </row>
    <row r="6" spans="1:23" s="6" customFormat="1" ht="15" customHeight="1">
      <c r="A6" s="123" t="s">
        <v>5</v>
      </c>
      <c r="B6" s="5" t="s">
        <v>6</v>
      </c>
      <c r="C6" s="117">
        <f>+Step1.SPARC_ExpenditureReports!C5</f>
        <v>-8190.07</v>
      </c>
      <c r="D6" s="17">
        <f>+C6</f>
        <v>-8190.07</v>
      </c>
      <c r="E6" s="25"/>
      <c r="F6" s="25"/>
      <c r="G6" s="25"/>
      <c r="H6" s="20"/>
      <c r="I6" s="21">
        <f>+D6*0.66</f>
        <v>-5405.4462000000003</v>
      </c>
      <c r="J6" s="20"/>
      <c r="K6" s="20"/>
      <c r="L6" s="20"/>
      <c r="M6" s="20"/>
      <c r="N6" s="20"/>
      <c r="O6" s="20"/>
      <c r="P6" s="20"/>
      <c r="Q6" s="20"/>
      <c r="R6" s="20"/>
      <c r="S6" s="20"/>
      <c r="T6" s="20"/>
      <c r="U6" s="22">
        <f>+D6*0.34</f>
        <v>-2784.6238000000003</v>
      </c>
      <c r="V6" s="23">
        <f>SUM(H6:U6)</f>
        <v>-8190.0700000000006</v>
      </c>
      <c r="W6" s="74">
        <f>+C6-V6</f>
        <v>0</v>
      </c>
    </row>
    <row r="7" spans="1:23" s="6" customFormat="1" ht="15" customHeight="1">
      <c r="A7" s="123" t="s">
        <v>7</v>
      </c>
      <c r="B7" s="5" t="s">
        <v>8</v>
      </c>
      <c r="C7" s="117">
        <f>+Step1.SPARC_ExpenditureReports!C6</f>
        <v>0</v>
      </c>
      <c r="D7" s="17">
        <f>+C7</f>
        <v>0</v>
      </c>
      <c r="E7" s="25"/>
      <c r="F7" s="25"/>
      <c r="G7" s="25"/>
      <c r="H7" s="20"/>
      <c r="I7" s="22">
        <f>+D7*0.66</f>
        <v>0</v>
      </c>
      <c r="J7" s="20"/>
      <c r="K7" s="20"/>
      <c r="L7" s="20"/>
      <c r="M7" s="20"/>
      <c r="N7" s="20"/>
      <c r="O7" s="20"/>
      <c r="P7" s="20"/>
      <c r="Q7" s="20"/>
      <c r="R7" s="20"/>
      <c r="S7" s="20"/>
      <c r="T7" s="20"/>
      <c r="U7" s="22">
        <f>+D7*0.34</f>
        <v>0</v>
      </c>
      <c r="V7" s="23">
        <f>SUM(H7:U7)</f>
        <v>0</v>
      </c>
      <c r="W7" s="74">
        <f>+C7-V7</f>
        <v>0</v>
      </c>
    </row>
    <row r="8" spans="1:23" s="6" customFormat="1" ht="15" customHeight="1">
      <c r="A8" s="123" t="s">
        <v>9</v>
      </c>
      <c r="B8" s="5" t="s">
        <v>10</v>
      </c>
      <c r="C8" s="117">
        <f>+Step1.SPARC_ExpenditureReports!C7</f>
        <v>0</v>
      </c>
      <c r="D8" s="25"/>
      <c r="E8" s="18">
        <f>+$C8*$E$4</f>
        <v>0</v>
      </c>
      <c r="F8" s="18">
        <f>+$C8*$F$4</f>
        <v>0</v>
      </c>
      <c r="G8" s="18">
        <f>+$C8*$G$4</f>
        <v>0</v>
      </c>
      <c r="H8" s="21">
        <f>+E8*0.66</f>
        <v>0</v>
      </c>
      <c r="I8" s="20"/>
      <c r="J8" s="21"/>
      <c r="K8" s="21">
        <f>+F8*0.66</f>
        <v>0</v>
      </c>
      <c r="L8" s="21">
        <f>+G8*0.66</f>
        <v>0</v>
      </c>
      <c r="M8" s="21"/>
      <c r="N8" s="21"/>
      <c r="O8" s="20"/>
      <c r="P8" s="20"/>
      <c r="Q8" s="20"/>
      <c r="R8" s="20"/>
      <c r="S8" s="21"/>
      <c r="T8" s="21">
        <f>+G8*0.66</f>
        <v>0</v>
      </c>
      <c r="U8" s="21">
        <f>+C8*0.34</f>
        <v>0</v>
      </c>
      <c r="V8" s="23">
        <f>SUM(H8:U8)</f>
        <v>0</v>
      </c>
      <c r="W8" s="74">
        <f>+C8-V8</f>
        <v>0</v>
      </c>
    </row>
    <row r="9" spans="1:23" s="8" customFormat="1" ht="15" customHeight="1">
      <c r="A9" s="124" t="s">
        <v>13</v>
      </c>
      <c r="B9" s="5"/>
      <c r="C9" s="14"/>
      <c r="D9" s="14"/>
      <c r="E9" s="7"/>
      <c r="F9" s="7"/>
      <c r="G9" s="7"/>
      <c r="H9" s="1"/>
      <c r="I9" s="1"/>
      <c r="J9" s="1"/>
      <c r="K9" s="1"/>
      <c r="L9" s="1"/>
      <c r="M9" s="1"/>
      <c r="N9" s="1"/>
      <c r="O9" s="1"/>
      <c r="P9" s="1"/>
      <c r="Q9" s="1"/>
      <c r="R9" s="1"/>
      <c r="S9" s="1"/>
      <c r="T9" s="1"/>
      <c r="U9" s="1"/>
      <c r="W9" s="73"/>
    </row>
    <row r="10" spans="1:23" s="6" customFormat="1" ht="15" customHeight="1">
      <c r="A10" s="125" t="s">
        <v>16</v>
      </c>
      <c r="B10" s="9" t="s">
        <v>17</v>
      </c>
      <c r="C10" s="117">
        <f>+Step1.SPARC_ExpenditureReports!C11</f>
        <v>212407.73888888891</v>
      </c>
      <c r="D10" s="17">
        <f>+C10</f>
        <v>212407.73888888891</v>
      </c>
      <c r="E10" s="26"/>
      <c r="F10" s="26"/>
      <c r="G10" s="26"/>
      <c r="H10" s="21">
        <f>+D10*0.66</f>
        <v>140189.10766666668</v>
      </c>
      <c r="I10" s="20"/>
      <c r="J10" s="21">
        <f>+D10*0.34</f>
        <v>72218.631222222233</v>
      </c>
      <c r="K10" s="20"/>
      <c r="L10" s="20"/>
      <c r="M10" s="20"/>
      <c r="N10" s="20"/>
      <c r="O10" s="20"/>
      <c r="P10" s="20"/>
      <c r="Q10" s="20"/>
      <c r="R10" s="20"/>
      <c r="S10" s="20"/>
      <c r="T10" s="20"/>
      <c r="U10" s="20"/>
      <c r="V10" s="23">
        <f>SUM(H10:U10)</f>
        <v>212407.73888888891</v>
      </c>
      <c r="W10" s="74">
        <f>+C10-V10</f>
        <v>0</v>
      </c>
    </row>
    <row r="11" spans="1:23" s="6" customFormat="1" ht="15" customHeight="1">
      <c r="A11" s="125" t="s">
        <v>18</v>
      </c>
      <c r="B11" s="9" t="s">
        <v>19</v>
      </c>
      <c r="C11" s="117">
        <f>+Step1.SPARC_ExpenditureReports!C12</f>
        <v>60901.321111111101</v>
      </c>
      <c r="D11" s="27"/>
      <c r="E11" s="18">
        <f>+$C11*$E$4</f>
        <v>59852.600361577766</v>
      </c>
      <c r="F11" s="18">
        <f>+$C11*$F$4</f>
        <v>411.99743731666661</v>
      </c>
      <c r="G11" s="18">
        <f>+$C11*$G$4</f>
        <v>636.72970685538314</v>
      </c>
      <c r="H11" s="21">
        <f>+E11*0.66</f>
        <v>39502.716238641326</v>
      </c>
      <c r="I11" s="20"/>
      <c r="J11" s="22">
        <f>+E11*0.34</f>
        <v>20349.884122936441</v>
      </c>
      <c r="K11" s="21">
        <f>+F11*0.66</f>
        <v>271.91830862899997</v>
      </c>
      <c r="L11" s="21">
        <f>+F11*0.34</f>
        <v>140.07912868766667</v>
      </c>
      <c r="M11" s="21"/>
      <c r="N11" s="21"/>
      <c r="O11" s="20"/>
      <c r="P11" s="20"/>
      <c r="Q11" s="20"/>
      <c r="R11" s="20"/>
      <c r="S11" s="21">
        <f>+G11*0.34</f>
        <v>216.48810033083029</v>
      </c>
      <c r="T11" s="21">
        <f>+G11*0.66</f>
        <v>420.24160652455288</v>
      </c>
      <c r="U11" s="21"/>
      <c r="V11" s="23">
        <f>SUM(H11:U11)</f>
        <v>60901.327505749825</v>
      </c>
      <c r="W11" s="74">
        <f>+C11-V11</f>
        <v>-6.3946387235773727E-3</v>
      </c>
    </row>
    <row r="12" spans="1:23" s="6" customFormat="1" ht="15" customHeight="1">
      <c r="A12" s="125" t="s">
        <v>20</v>
      </c>
      <c r="B12" s="9" t="s">
        <v>21</v>
      </c>
      <c r="C12" s="117">
        <f>+Step1.SPARC_ExpenditureReports!C13</f>
        <v>41643.980000000003</v>
      </c>
      <c r="D12" s="17">
        <f>+C12</f>
        <v>41643.980000000003</v>
      </c>
      <c r="E12" s="26"/>
      <c r="F12" s="26"/>
      <c r="G12" s="26"/>
      <c r="H12" s="21">
        <f>+D12*0.66</f>
        <v>27485.026800000003</v>
      </c>
      <c r="I12" s="20"/>
      <c r="J12" s="21">
        <f>+D12*0.34</f>
        <v>14158.953200000002</v>
      </c>
      <c r="K12" s="20"/>
      <c r="L12" s="20"/>
      <c r="M12" s="20"/>
      <c r="N12" s="20"/>
      <c r="O12" s="20"/>
      <c r="P12" s="20"/>
      <c r="Q12" s="20"/>
      <c r="R12" s="20"/>
      <c r="S12" s="20"/>
      <c r="T12" s="20"/>
      <c r="U12" s="20"/>
      <c r="V12" s="23">
        <f>SUM(H12:U12)</f>
        <v>41643.980000000003</v>
      </c>
      <c r="W12" s="74">
        <f>+C12-V12</f>
        <v>0</v>
      </c>
    </row>
    <row r="13" spans="1:23" s="8" customFormat="1" ht="15" customHeight="1">
      <c r="A13" s="126" t="s">
        <v>41</v>
      </c>
      <c r="B13" s="127"/>
      <c r="C13" s="14"/>
      <c r="D13" s="14"/>
      <c r="E13" s="10"/>
      <c r="F13" s="10"/>
      <c r="G13" s="10"/>
      <c r="H13" s="1"/>
      <c r="I13" s="1"/>
      <c r="J13" s="1"/>
      <c r="K13" s="1"/>
      <c r="L13" s="1"/>
      <c r="M13" s="1"/>
      <c r="N13" s="1"/>
      <c r="O13" s="1"/>
      <c r="P13" s="1"/>
      <c r="Q13" s="1"/>
      <c r="R13" s="1"/>
      <c r="S13" s="1"/>
      <c r="T13" s="1"/>
      <c r="U13" s="1"/>
      <c r="W13" s="73"/>
    </row>
    <row r="14" spans="1:23" s="8" customFormat="1" ht="15" customHeight="1">
      <c r="A14" s="50" t="s">
        <v>24</v>
      </c>
      <c r="B14" s="89" t="s">
        <v>94</v>
      </c>
      <c r="C14" s="117">
        <f>+Step1.SPARC_ExpenditureReports!C14</f>
        <v>0</v>
      </c>
      <c r="D14" s="17">
        <f>+C14</f>
        <v>0</v>
      </c>
      <c r="E14" s="67"/>
      <c r="F14" s="67"/>
      <c r="G14" s="67"/>
      <c r="H14" s="20"/>
      <c r="I14" s="20"/>
      <c r="J14" s="20"/>
      <c r="K14" s="20"/>
      <c r="L14" s="20"/>
      <c r="M14" s="20"/>
      <c r="N14" s="20"/>
      <c r="O14" s="22">
        <f>+D14</f>
        <v>0</v>
      </c>
      <c r="P14" s="22"/>
      <c r="Q14" s="20"/>
      <c r="R14" s="20"/>
      <c r="S14" s="20"/>
      <c r="T14" s="20"/>
      <c r="U14" s="20"/>
      <c r="V14" s="23">
        <f>SUM(H14:U14)</f>
        <v>0</v>
      </c>
      <c r="W14" s="74">
        <f>+C14-V14</f>
        <v>0</v>
      </c>
    </row>
    <row r="15" spans="1:23" s="8" customFormat="1" ht="15" customHeight="1">
      <c r="A15" s="128" t="s">
        <v>99</v>
      </c>
      <c r="B15" s="89" t="s">
        <v>95</v>
      </c>
      <c r="C15" s="117">
        <f>+Step1.SPARC_ExpenditureReports!C15</f>
        <v>0</v>
      </c>
      <c r="D15" s="17">
        <f t="shared" ref="D15:D19" si="0">+C15</f>
        <v>0</v>
      </c>
      <c r="E15" s="67"/>
      <c r="F15" s="67"/>
      <c r="G15" s="67"/>
      <c r="H15" s="20"/>
      <c r="I15" s="20"/>
      <c r="J15" s="20"/>
      <c r="K15" s="20"/>
      <c r="L15" s="20"/>
      <c r="M15" s="20"/>
      <c r="N15" s="20"/>
      <c r="O15" s="22"/>
      <c r="P15" s="22">
        <f>+C15*0.66</f>
        <v>0</v>
      </c>
      <c r="Q15" s="20"/>
      <c r="R15" s="20"/>
      <c r="S15" s="20"/>
      <c r="T15" s="20"/>
      <c r="U15" s="20"/>
      <c r="V15" s="23"/>
      <c r="W15" s="74"/>
    </row>
    <row r="16" spans="1:23" s="8" customFormat="1" ht="15" customHeight="1">
      <c r="A16" s="129" t="s">
        <v>98</v>
      </c>
      <c r="B16" s="130" t="s">
        <v>96</v>
      </c>
      <c r="C16" s="117">
        <f>+Step1.SPARC_ExpenditureReports!C16</f>
        <v>0</v>
      </c>
      <c r="D16" s="17">
        <f t="shared" si="0"/>
        <v>0</v>
      </c>
      <c r="E16" s="67"/>
      <c r="F16" s="67"/>
      <c r="G16" s="67"/>
      <c r="H16" s="20"/>
      <c r="I16" s="20"/>
      <c r="J16" s="20"/>
      <c r="K16" s="20"/>
      <c r="L16" s="20"/>
      <c r="M16" s="20"/>
      <c r="N16" s="20"/>
      <c r="O16" s="22"/>
      <c r="P16" s="22"/>
      <c r="Q16" s="20"/>
      <c r="R16" s="20"/>
      <c r="S16" s="20"/>
      <c r="T16" s="20"/>
      <c r="U16" s="20"/>
      <c r="V16" s="23"/>
      <c r="W16" s="74"/>
    </row>
    <row r="17" spans="1:24" s="8" customFormat="1" ht="15" customHeight="1">
      <c r="A17" s="129" t="s">
        <v>100</v>
      </c>
      <c r="B17" s="130" t="s">
        <v>97</v>
      </c>
      <c r="C17" s="117">
        <f>+Step1.SPARC_ExpenditureReports!C17</f>
        <v>0</v>
      </c>
      <c r="D17" s="17">
        <f t="shared" si="0"/>
        <v>0</v>
      </c>
      <c r="E17" s="67"/>
      <c r="F17" s="67"/>
      <c r="G17" s="67"/>
      <c r="H17" s="20"/>
      <c r="I17" s="20"/>
      <c r="J17" s="20"/>
      <c r="K17" s="20"/>
      <c r="L17" s="20"/>
      <c r="M17" s="20"/>
      <c r="N17" s="20"/>
      <c r="O17" s="22"/>
      <c r="P17" s="22"/>
      <c r="Q17" s="20"/>
      <c r="R17" s="20"/>
      <c r="S17" s="20"/>
      <c r="T17" s="20"/>
      <c r="U17" s="20"/>
      <c r="V17" s="23"/>
      <c r="W17" s="74"/>
    </row>
    <row r="18" spans="1:24" s="8" customFormat="1" ht="15" customHeight="1">
      <c r="A18" s="131" t="s">
        <v>82</v>
      </c>
      <c r="B18" s="132" t="s">
        <v>83</v>
      </c>
      <c r="C18" s="117">
        <v>0</v>
      </c>
      <c r="D18" s="17">
        <f t="shared" si="0"/>
        <v>0</v>
      </c>
      <c r="E18" s="67"/>
      <c r="F18" s="67"/>
      <c r="G18" s="67"/>
      <c r="H18" s="21">
        <f>+D18*0.66</f>
        <v>0</v>
      </c>
      <c r="I18" s="20"/>
      <c r="J18" s="20"/>
      <c r="K18" s="20"/>
      <c r="L18" s="20"/>
      <c r="M18" s="20"/>
      <c r="N18" s="20"/>
      <c r="O18" s="20"/>
      <c r="P18" s="20"/>
      <c r="Q18" s="22">
        <f>+D18*0.34</f>
        <v>0</v>
      </c>
      <c r="R18" s="20"/>
      <c r="S18" s="20"/>
      <c r="T18" s="20"/>
      <c r="U18" s="20"/>
      <c r="V18" s="23">
        <f>SUM(H18:U18)</f>
        <v>0</v>
      </c>
      <c r="W18" s="74">
        <f>+C18-V18</f>
        <v>0</v>
      </c>
    </row>
    <row r="19" spans="1:24" s="8" customFormat="1" ht="15" customHeight="1">
      <c r="A19" s="133" t="s">
        <v>80</v>
      </c>
      <c r="B19" s="132" t="s">
        <v>81</v>
      </c>
      <c r="C19" s="117">
        <v>0</v>
      </c>
      <c r="D19" s="17">
        <f t="shared" si="0"/>
        <v>0</v>
      </c>
      <c r="E19" s="67"/>
      <c r="F19" s="67"/>
      <c r="G19" s="67"/>
      <c r="H19" s="21">
        <f>+D19*0.66</f>
        <v>0</v>
      </c>
      <c r="I19" s="20"/>
      <c r="J19" s="20"/>
      <c r="K19" s="20"/>
      <c r="L19" s="20"/>
      <c r="M19" s="20"/>
      <c r="N19" s="20"/>
      <c r="O19" s="20"/>
      <c r="P19" s="20"/>
      <c r="Q19" s="20"/>
      <c r="R19" s="22">
        <f>+E19*0.34</f>
        <v>0</v>
      </c>
      <c r="S19" s="20"/>
      <c r="T19" s="20"/>
      <c r="U19" s="20"/>
      <c r="V19" s="23">
        <f>SUM(H19:U19)</f>
        <v>0</v>
      </c>
      <c r="W19" s="74">
        <f>+C19-V19</f>
        <v>0</v>
      </c>
    </row>
    <row r="20" spans="1:24" s="8" customFormat="1" ht="15" customHeight="1">
      <c r="A20" s="133" t="s">
        <v>76</v>
      </c>
      <c r="B20" s="132" t="s">
        <v>77</v>
      </c>
      <c r="C20" s="117">
        <f>+Step1.SPARC_ExpenditureReports!C23</f>
        <v>82861.98000000001</v>
      </c>
      <c r="D20" s="17">
        <f>+C20</f>
        <v>82861.98000000001</v>
      </c>
      <c r="E20" s="67"/>
      <c r="F20" s="67"/>
      <c r="G20" s="67"/>
      <c r="H20" s="20"/>
      <c r="I20" s="20"/>
      <c r="J20" s="20"/>
      <c r="K20" s="20"/>
      <c r="L20" s="20"/>
      <c r="M20" s="22"/>
      <c r="N20" s="22">
        <f>+D20</f>
        <v>82861.98000000001</v>
      </c>
      <c r="O20" s="20"/>
      <c r="P20" s="20"/>
      <c r="Q20" s="20"/>
      <c r="R20" s="20"/>
      <c r="S20" s="20"/>
      <c r="T20" s="20"/>
      <c r="U20" s="20"/>
      <c r="V20" s="23">
        <f>SUM(H20:U20)</f>
        <v>82861.98000000001</v>
      </c>
      <c r="W20" s="74">
        <f>+C20-V20</f>
        <v>0</v>
      </c>
    </row>
    <row r="21" spans="1:24" s="11" customFormat="1" ht="15" customHeight="1">
      <c r="A21" s="133" t="s">
        <v>78</v>
      </c>
      <c r="B21" s="132" t="s">
        <v>79</v>
      </c>
      <c r="C21" s="117">
        <f>+Step1.SPARC_ExpenditureReports!C17</f>
        <v>0</v>
      </c>
      <c r="D21" s="17">
        <f>+C21</f>
        <v>0</v>
      </c>
      <c r="E21" s="26"/>
      <c r="F21" s="26"/>
      <c r="G21" s="26"/>
      <c r="H21" s="20"/>
      <c r="I21" s="20"/>
      <c r="J21" s="20"/>
      <c r="K21" s="20"/>
      <c r="L21" s="20"/>
      <c r="M21" s="22">
        <f>+D21</f>
        <v>0</v>
      </c>
      <c r="N21" s="20"/>
      <c r="O21" s="22">
        <f>+D21</f>
        <v>0</v>
      </c>
      <c r="P21" s="22"/>
      <c r="Q21" s="22"/>
      <c r="R21" s="22"/>
      <c r="S21" s="20"/>
      <c r="T21" s="20"/>
      <c r="U21" s="20"/>
      <c r="V21" s="23">
        <f>SUM(H21:U21)</f>
        <v>0</v>
      </c>
      <c r="W21" s="74">
        <f>+C21-V21</f>
        <v>0</v>
      </c>
    </row>
    <row r="22" spans="1:24" ht="15" customHeight="1">
      <c r="A22" s="134" t="s">
        <v>25</v>
      </c>
      <c r="B22" s="135"/>
      <c r="C22" s="118">
        <f>SUM(C6:C21)</f>
        <v>389624.94999999995</v>
      </c>
      <c r="D22" s="63">
        <f>SUM(D6:D21)</f>
        <v>328723.62888888892</v>
      </c>
      <c r="E22" s="19">
        <f>SUM(E6:E21)</f>
        <v>59852.600361577766</v>
      </c>
      <c r="F22" s="19">
        <f>SUM(F6:F21)</f>
        <v>411.99743731666661</v>
      </c>
      <c r="G22" s="19">
        <f>SUM(G6:G21)</f>
        <v>636.72970685538314</v>
      </c>
      <c r="H22" s="28">
        <f t="shared" ref="H22:W22" si="1">SUM(H6:H21)</f>
        <v>207176.850705308</v>
      </c>
      <c r="I22" s="28">
        <f t="shared" si="1"/>
        <v>-5405.4462000000003</v>
      </c>
      <c r="J22" s="28">
        <f t="shared" si="1"/>
        <v>106727.46854515867</v>
      </c>
      <c r="K22" s="28">
        <f t="shared" si="1"/>
        <v>271.91830862899997</v>
      </c>
      <c r="L22" s="28">
        <f t="shared" ref="L22" si="2">SUM(L6:L21)</f>
        <v>140.07912868766667</v>
      </c>
      <c r="M22" s="28">
        <f>SUM(M6:M21)</f>
        <v>0</v>
      </c>
      <c r="N22" s="28">
        <f t="shared" si="1"/>
        <v>82861.98000000001</v>
      </c>
      <c r="O22" s="28">
        <f t="shared" si="1"/>
        <v>0</v>
      </c>
      <c r="P22" s="28">
        <f t="shared" si="1"/>
        <v>0</v>
      </c>
      <c r="Q22" s="28">
        <f t="shared" si="1"/>
        <v>0</v>
      </c>
      <c r="R22" s="28">
        <f t="shared" si="1"/>
        <v>0</v>
      </c>
      <c r="S22" s="28">
        <f t="shared" si="1"/>
        <v>216.48810033083029</v>
      </c>
      <c r="T22" s="28">
        <f t="shared" si="1"/>
        <v>420.24160652455288</v>
      </c>
      <c r="U22" s="28">
        <f t="shared" si="1"/>
        <v>-2784.6238000000003</v>
      </c>
      <c r="V22" s="28">
        <f t="shared" si="1"/>
        <v>389624.95639463875</v>
      </c>
      <c r="W22" s="75">
        <f t="shared" si="1"/>
        <v>-6.3946387235773727E-3</v>
      </c>
    </row>
    <row r="23" spans="1:24" ht="15" customHeight="1">
      <c r="A23" s="84" t="s">
        <v>58</v>
      </c>
      <c r="B23" s="12"/>
      <c r="C23" s="85">
        <f>SUM(D22:G22)</f>
        <v>389624.95639463875</v>
      </c>
      <c r="D23" s="86"/>
      <c r="E23" s="87"/>
      <c r="F23" s="81"/>
      <c r="G23" s="81"/>
      <c r="H23" s="1"/>
      <c r="I23" s="1"/>
      <c r="J23" s="1"/>
      <c r="K23" s="1"/>
      <c r="L23" s="1"/>
      <c r="M23" s="1"/>
      <c r="N23" s="1"/>
      <c r="O23" s="1"/>
      <c r="P23" s="1"/>
      <c r="Q23" s="1"/>
      <c r="R23" s="1"/>
      <c r="S23" s="1"/>
      <c r="T23" s="1"/>
      <c r="U23" s="1"/>
      <c r="V23" s="1"/>
      <c r="W23" s="1"/>
      <c r="X23" s="1"/>
    </row>
    <row r="24" spans="1:24" ht="15" customHeight="1">
      <c r="A24" s="1"/>
      <c r="B24" s="1"/>
      <c r="C24" s="86"/>
      <c r="D24" s="86"/>
      <c r="E24" s="1"/>
    </row>
    <row r="25" spans="1:24" ht="15" customHeight="1">
      <c r="A25" s="208" t="s">
        <v>126</v>
      </c>
      <c r="B25" s="1"/>
      <c r="C25" s="86"/>
      <c r="D25" s="86"/>
      <c r="E25" s="1"/>
    </row>
    <row r="26" spans="1:24" ht="22.5" customHeight="1">
      <c r="A26" s="208"/>
      <c r="B26" s="90"/>
    </row>
    <row r="27" spans="1:24" ht="23.25" customHeight="1">
      <c r="A27" s="115"/>
    </row>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sortState xmlns:xlrd2="http://schemas.microsoft.com/office/spreadsheetml/2017/richdata2" ref="A20:V21">
    <sortCondition ref="B20:B21"/>
  </sortState>
  <mergeCells count="14">
    <mergeCell ref="U3:U4"/>
    <mergeCell ref="V3:V4"/>
    <mergeCell ref="W3:W4"/>
    <mergeCell ref="N3:N4"/>
    <mergeCell ref="M3:M4"/>
    <mergeCell ref="O3:O4"/>
    <mergeCell ref="S3:S4"/>
    <mergeCell ref="T3:T4"/>
    <mergeCell ref="A25:A26"/>
    <mergeCell ref="L3:L4"/>
    <mergeCell ref="H3:H4"/>
    <mergeCell ref="I3:I4"/>
    <mergeCell ref="J3:J4"/>
    <mergeCell ref="K3:K4"/>
  </mergeCells>
  <phoneticPr fontId="8" type="noConversion"/>
  <dataValidations count="1">
    <dataValidation allowBlank="1" showInputMessage="1" showErrorMessage="1" promptTitle="NOTE:" prompt="Normal revenue should be entered as a negative number." sqref="E6:G7 C6:D21" xr:uid="{00000000-0002-0000-0200-000000000000}"/>
  </dataValidations>
  <pageMargins left="0" right="0" top="0" bottom="0" header="0" footer="0"/>
  <pageSetup paperSize="5" scale="59" orientation="landscape" r:id="rId1"/>
  <headerFooter alignWithMargins="0">
    <oddFooter>&amp;A&amp;RPage &amp;P</oddFooter>
  </headerFooter>
  <ignoredErrors>
    <ignoredError sqref="E11:G11 E8:G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
  <sheetViews>
    <sheetView workbookViewId="0">
      <selection activeCell="D1" sqref="D1"/>
    </sheetView>
  </sheetViews>
  <sheetFormatPr defaultRowHeight="12.75"/>
  <cols>
    <col min="1" max="1" width="21" style="1" bestFit="1" customWidth="1"/>
    <col min="2" max="2" width="12.85546875" style="95" customWidth="1"/>
    <col min="3" max="3" width="9.5703125" style="95" customWidth="1"/>
    <col min="4" max="4" width="13.42578125" style="95" customWidth="1"/>
    <col min="5" max="6" width="9.140625" style="95"/>
    <col min="7" max="7" width="13" style="95" customWidth="1"/>
    <col min="8" max="10" width="9.140625" style="95"/>
    <col min="11" max="16384" width="9.140625" style="1"/>
  </cols>
  <sheetData>
    <row r="1" spans="1:8" ht="66" customHeight="1">
      <c r="A1" s="104" t="s">
        <v>129</v>
      </c>
      <c r="B1" s="136" t="s">
        <v>105</v>
      </c>
      <c r="C1" s="137" t="s">
        <v>106</v>
      </c>
      <c r="D1" s="137" t="s">
        <v>166</v>
      </c>
      <c r="E1" s="137" t="s">
        <v>104</v>
      </c>
      <c r="F1" s="138" t="s">
        <v>107</v>
      </c>
      <c r="G1" s="138" t="s">
        <v>108</v>
      </c>
    </row>
    <row r="2" spans="1:8">
      <c r="A2" s="96" t="s">
        <v>110</v>
      </c>
      <c r="B2" s="99">
        <v>10</v>
      </c>
      <c r="C2" s="99">
        <v>0</v>
      </c>
      <c r="D2" s="99">
        <f>179736</f>
        <v>179736</v>
      </c>
      <c r="E2" s="99">
        <v>0</v>
      </c>
      <c r="F2" s="99">
        <v>0</v>
      </c>
      <c r="G2" s="99">
        <v>0</v>
      </c>
    </row>
    <row r="3" spans="1:8">
      <c r="A3" s="96" t="s">
        <v>109</v>
      </c>
      <c r="B3" s="98">
        <f>-+Step2.Payment_Allocation!J22</f>
        <v>-106727.46854515867</v>
      </c>
      <c r="C3" s="98">
        <f>-Step2.Payment_Allocation!M22</f>
        <v>0</v>
      </c>
      <c r="D3" s="98">
        <f>-Step2.Payment_Allocation!N22</f>
        <v>-82861.98000000001</v>
      </c>
      <c r="E3" s="98">
        <f>-Step2.Payment_Allocation!O22</f>
        <v>0</v>
      </c>
      <c r="F3" s="98">
        <f>-Step2.Payment_Allocation!Q22</f>
        <v>0</v>
      </c>
      <c r="G3" s="98">
        <f>-Step2.Payment_Allocation!R22</f>
        <v>0</v>
      </c>
    </row>
    <row r="4" spans="1:8" ht="13.5" thickBot="1">
      <c r="A4" s="82" t="s">
        <v>111</v>
      </c>
      <c r="B4" s="100">
        <f>SUM(B2:B3)</f>
        <v>-106717.46854515867</v>
      </c>
      <c r="C4" s="100">
        <f t="shared" ref="C4:G4" si="0">SUM(C2:C3)</f>
        <v>0</v>
      </c>
      <c r="D4" s="100">
        <f t="shared" si="0"/>
        <v>96874.01999999999</v>
      </c>
      <c r="E4" s="100">
        <f t="shared" si="0"/>
        <v>0</v>
      </c>
      <c r="F4" s="100">
        <f t="shared" si="0"/>
        <v>0</v>
      </c>
      <c r="G4" s="100">
        <f t="shared" si="0"/>
        <v>0</v>
      </c>
    </row>
    <row r="5" spans="1:8" ht="13.5" thickTop="1"/>
    <row r="6" spans="1:8">
      <c r="A6" s="103" t="s">
        <v>112</v>
      </c>
    </row>
    <row r="7" spans="1:8" ht="25.5">
      <c r="A7" s="101" t="s">
        <v>113</v>
      </c>
      <c r="B7" s="97" t="b">
        <f t="shared" ref="B7:G7" si="1">IF(B$4&gt;0,-B$3,FALSE)</f>
        <v>0</v>
      </c>
      <c r="C7" s="97" t="b">
        <f t="shared" si="1"/>
        <v>0</v>
      </c>
      <c r="D7" s="97">
        <f t="shared" si="1"/>
        <v>82861.98000000001</v>
      </c>
      <c r="E7" s="97" t="b">
        <f t="shared" si="1"/>
        <v>0</v>
      </c>
      <c r="F7" s="97" t="b">
        <f t="shared" si="1"/>
        <v>0</v>
      </c>
      <c r="G7" s="97" t="b">
        <f t="shared" si="1"/>
        <v>0</v>
      </c>
    </row>
    <row r="8" spans="1:8" ht="27.75" customHeight="1">
      <c r="A8" s="102" t="s">
        <v>115</v>
      </c>
      <c r="B8" s="97" t="b">
        <f>IF(B$4=0,-B$3,FALSE)</f>
        <v>0</v>
      </c>
      <c r="C8" s="97">
        <f t="shared" ref="C8:G8" si="2">IF(C$4=0,C$3,FALSE)</f>
        <v>0</v>
      </c>
      <c r="D8" s="97" t="b">
        <f t="shared" si="2"/>
        <v>0</v>
      </c>
      <c r="E8" s="97">
        <f t="shared" si="2"/>
        <v>0</v>
      </c>
      <c r="F8" s="97">
        <f t="shared" si="2"/>
        <v>0</v>
      </c>
      <c r="G8" s="97">
        <f t="shared" si="2"/>
        <v>0</v>
      </c>
    </row>
    <row r="9" spans="1:8" ht="28.5" customHeight="1">
      <c r="A9" s="102" t="s">
        <v>114</v>
      </c>
      <c r="B9" s="97">
        <f>IF(B$2&gt;0,B$2,FALSE)</f>
        <v>10</v>
      </c>
      <c r="C9" s="97" t="b">
        <f t="shared" ref="C9:G9" si="3">IF(C$4&lt;0,C$2,FALSE)</f>
        <v>0</v>
      </c>
      <c r="D9" s="97" t="b">
        <f t="shared" si="3"/>
        <v>0</v>
      </c>
      <c r="E9" s="97" t="b">
        <f t="shared" si="3"/>
        <v>0</v>
      </c>
      <c r="F9" s="97" t="b">
        <f t="shared" si="3"/>
        <v>0</v>
      </c>
      <c r="G9" s="97" t="b">
        <f t="shared" si="3"/>
        <v>0</v>
      </c>
    </row>
    <row r="10" spans="1:8" ht="38.25">
      <c r="A10" s="102" t="s">
        <v>116</v>
      </c>
      <c r="B10" s="97" t="b">
        <f>IF((B2)&lt;0,0,FALSE)</f>
        <v>0</v>
      </c>
      <c r="C10" s="97" t="b">
        <f t="shared" ref="C10:G10" si="4">IF((C2+C4)&lt;0,0,FALSE)</f>
        <v>0</v>
      </c>
      <c r="D10" s="97" t="b">
        <f t="shared" si="4"/>
        <v>0</v>
      </c>
      <c r="E10" s="97" t="b">
        <f t="shared" si="4"/>
        <v>0</v>
      </c>
      <c r="F10" s="97" t="b">
        <f t="shared" si="4"/>
        <v>0</v>
      </c>
      <c r="G10" s="97" t="b">
        <f t="shared" si="4"/>
        <v>0</v>
      </c>
    </row>
    <row r="11" spans="1:8" ht="26.25" thickBot="1">
      <c r="A11" s="110" t="s">
        <v>117</v>
      </c>
      <c r="B11" s="111">
        <f>SUM(B7:B10)</f>
        <v>10</v>
      </c>
      <c r="C11" s="111">
        <f t="shared" ref="C11:G11" si="5">SUM(C7:C10)</f>
        <v>0</v>
      </c>
      <c r="D11" s="111">
        <f t="shared" si="5"/>
        <v>82861.98000000001</v>
      </c>
      <c r="E11" s="111">
        <f t="shared" si="5"/>
        <v>0</v>
      </c>
      <c r="F11" s="111">
        <f t="shared" si="5"/>
        <v>0</v>
      </c>
      <c r="G11" s="111">
        <f t="shared" si="5"/>
        <v>0</v>
      </c>
      <c r="H11" s="112"/>
    </row>
    <row r="12" spans="1:8" ht="13.5" thickTop="1"/>
  </sheetData>
  <pageMargins left="0.7" right="0.7" top="0.75" bottom="0.75" header="0.3" footer="0.3"/>
  <pageSetup orientation="portrait" r:id="rId1"/>
  <headerFoot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67"/>
  <sheetViews>
    <sheetView workbookViewId="0"/>
  </sheetViews>
  <sheetFormatPr defaultRowHeight="12.75"/>
  <cols>
    <col min="1" max="1" width="43.28515625" customWidth="1"/>
    <col min="2" max="2" width="13.28515625" customWidth="1"/>
    <col min="3" max="3" width="14.42578125" style="2" customWidth="1"/>
    <col min="4" max="4" width="12.42578125" style="2" customWidth="1"/>
    <col min="5" max="5" width="16.140625" customWidth="1"/>
    <col min="6" max="7" width="14.28515625" customWidth="1"/>
    <col min="8" max="8" width="12.7109375" customWidth="1"/>
    <col min="9" max="9" width="10.7109375" customWidth="1"/>
    <col min="10" max="10" width="10.28515625" bestFit="1" customWidth="1"/>
    <col min="11" max="11" width="10.5703125" bestFit="1" customWidth="1"/>
    <col min="12" max="12" width="10.5703125" customWidth="1"/>
    <col min="13" max="13" width="11.42578125" bestFit="1" customWidth="1"/>
    <col min="14" max="14" width="10.42578125" bestFit="1" customWidth="1"/>
    <col min="15" max="16" width="10.42578125" customWidth="1"/>
    <col min="17" max="17" width="9.42578125" bestFit="1" customWidth="1"/>
    <col min="20" max="20" width="11.42578125" bestFit="1" customWidth="1"/>
    <col min="21" max="21" width="10.7109375" bestFit="1" customWidth="1"/>
  </cols>
  <sheetData>
    <row r="1" spans="1:33" ht="15" customHeight="1">
      <c r="A1" s="104" t="s">
        <v>93</v>
      </c>
      <c r="B1" s="1"/>
      <c r="C1" s="86"/>
      <c r="D1" s="86"/>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24">
      <c r="A2" s="143" t="s">
        <v>34</v>
      </c>
      <c r="B2" s="144" t="s">
        <v>43</v>
      </c>
      <c r="C2" s="145" t="s">
        <v>57</v>
      </c>
      <c r="D2" s="146" t="s">
        <v>63</v>
      </c>
      <c r="E2" s="147" t="s">
        <v>64</v>
      </c>
      <c r="F2" s="144" t="s">
        <v>37</v>
      </c>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c r="A3" s="92" t="s">
        <v>35</v>
      </c>
      <c r="B3" s="105"/>
      <c r="C3" s="106">
        <v>16382</v>
      </c>
      <c r="D3" s="107">
        <f>SUM(B3:C3)</f>
        <v>16382</v>
      </c>
      <c r="E3" s="108">
        <v>16382</v>
      </c>
      <c r="F3" s="109">
        <f>+E3-D3</f>
        <v>0</v>
      </c>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c r="A4" s="92" t="s">
        <v>42</v>
      </c>
      <c r="B4" s="76">
        <f>+Step2.Payment_Allocation!H22</f>
        <v>207176.850705308</v>
      </c>
      <c r="C4" s="76"/>
      <c r="D4" s="76">
        <f>SUM(B4:C4)</f>
        <v>207176.850705308</v>
      </c>
      <c r="E4" s="77">
        <v>207174.72</v>
      </c>
      <c r="F4" s="30">
        <f t="shared" ref="F4:F17" si="0">+E4-D4</f>
        <v>-2.1307053079945035</v>
      </c>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92" t="s">
        <v>39</v>
      </c>
      <c r="B5" s="76">
        <f>+Step2.Payment_Allocation!I22</f>
        <v>-5405.4462000000003</v>
      </c>
      <c r="C5" s="76"/>
      <c r="D5" s="76">
        <f>SUM(B5:C5)</f>
        <v>-5405.4462000000003</v>
      </c>
      <c r="E5" s="77">
        <v>-5405.45</v>
      </c>
      <c r="F5" s="30">
        <f t="shared" si="0"/>
        <v>-3.7999999995008693E-3</v>
      </c>
      <c r="G5" s="1"/>
      <c r="H5" s="1"/>
      <c r="I5" s="1"/>
      <c r="J5" s="1"/>
      <c r="K5" s="1"/>
      <c r="L5" s="1"/>
      <c r="M5" s="1"/>
      <c r="N5" s="1"/>
      <c r="O5" s="1"/>
      <c r="P5" s="1"/>
      <c r="Q5" s="1"/>
      <c r="R5" s="1"/>
      <c r="S5" s="1"/>
      <c r="T5" s="1"/>
      <c r="U5" s="1"/>
      <c r="V5" s="1"/>
      <c r="W5" s="1"/>
      <c r="X5" s="1"/>
      <c r="Y5" s="1"/>
      <c r="Z5" s="1"/>
      <c r="AA5" s="1"/>
      <c r="AB5" s="1"/>
      <c r="AC5" s="1"/>
      <c r="AD5" s="1"/>
      <c r="AE5" s="1"/>
      <c r="AF5" s="1"/>
      <c r="AG5" s="1"/>
    </row>
    <row r="6" spans="1:33">
      <c r="A6" s="93" t="s">
        <v>55</v>
      </c>
      <c r="B6" s="10">
        <f>+Step3.Contract_Balances!B11</f>
        <v>10</v>
      </c>
      <c r="C6" s="10"/>
      <c r="D6" s="76">
        <f t="shared" ref="D6:D17" si="1">SUM(B6:C6)</f>
        <v>10</v>
      </c>
      <c r="E6" s="78">
        <v>10</v>
      </c>
      <c r="F6" s="30">
        <f t="shared" si="0"/>
        <v>0</v>
      </c>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92" t="s">
        <v>44</v>
      </c>
      <c r="B7" s="76">
        <f>+Step2.Payment_Allocation!K22</f>
        <v>271.91830862899997</v>
      </c>
      <c r="C7" s="76"/>
      <c r="D7" s="76">
        <f t="shared" si="1"/>
        <v>271.91830862899997</v>
      </c>
      <c r="E7" s="77">
        <v>274.05</v>
      </c>
      <c r="F7" s="30">
        <f t="shared" si="0"/>
        <v>2.1316913710000449</v>
      </c>
      <c r="G7" s="1"/>
      <c r="H7" s="1"/>
      <c r="I7" s="1"/>
      <c r="J7" s="1"/>
      <c r="K7" s="1"/>
      <c r="L7" s="1"/>
      <c r="M7" s="1"/>
      <c r="N7" s="1"/>
      <c r="O7" s="1"/>
      <c r="P7" s="1"/>
      <c r="Q7" s="1"/>
      <c r="R7" s="1"/>
      <c r="S7" s="1"/>
      <c r="T7" s="1"/>
      <c r="U7" s="1"/>
      <c r="V7" s="1"/>
      <c r="W7" s="1"/>
      <c r="X7" s="1"/>
      <c r="Y7" s="1"/>
      <c r="Z7" s="1"/>
      <c r="AA7" s="1"/>
      <c r="AB7" s="1"/>
      <c r="AC7" s="1"/>
      <c r="AD7" s="1"/>
      <c r="AE7" s="1"/>
      <c r="AF7" s="1"/>
      <c r="AG7" s="1"/>
    </row>
    <row r="8" spans="1:33" ht="15" customHeight="1">
      <c r="A8" s="92" t="s">
        <v>91</v>
      </c>
      <c r="B8" s="76">
        <f>+Step3.Contract_Balances!C11</f>
        <v>0</v>
      </c>
      <c r="C8" s="76"/>
      <c r="D8" s="76">
        <f t="shared" si="1"/>
        <v>0</v>
      </c>
      <c r="E8" s="79">
        <v>0</v>
      </c>
      <c r="F8" s="30">
        <f t="shared" si="0"/>
        <v>0</v>
      </c>
      <c r="G8" s="1"/>
      <c r="H8" s="1"/>
      <c r="I8" s="1"/>
      <c r="J8" s="1"/>
      <c r="K8" s="1"/>
      <c r="L8" s="1"/>
      <c r="M8" s="1"/>
      <c r="N8" s="1"/>
      <c r="O8" s="1"/>
      <c r="P8" s="1"/>
      <c r="Q8" s="1"/>
      <c r="R8" s="1"/>
      <c r="S8" s="1"/>
      <c r="T8" s="1"/>
      <c r="U8" s="1"/>
      <c r="V8" s="1"/>
      <c r="W8" s="1"/>
      <c r="X8" s="1"/>
      <c r="Y8" s="1"/>
      <c r="Z8" s="1"/>
      <c r="AA8" s="1"/>
      <c r="AB8" s="1"/>
      <c r="AC8" s="1"/>
      <c r="AD8" s="1"/>
      <c r="AE8" s="1"/>
      <c r="AF8" s="1"/>
      <c r="AG8" s="1"/>
    </row>
    <row r="9" spans="1:33" ht="15" customHeight="1">
      <c r="A9" s="92" t="s">
        <v>53</v>
      </c>
      <c r="B9" s="91"/>
      <c r="C9" s="80">
        <v>0</v>
      </c>
      <c r="D9" s="76">
        <f t="shared" si="1"/>
        <v>0</v>
      </c>
      <c r="E9" s="79">
        <v>0</v>
      </c>
      <c r="F9" s="30">
        <f t="shared" si="0"/>
        <v>0</v>
      </c>
      <c r="G9" s="1"/>
      <c r="H9" s="1"/>
      <c r="I9" s="1"/>
      <c r="J9" s="1"/>
      <c r="K9" s="1"/>
      <c r="L9" s="1"/>
      <c r="M9" s="1"/>
      <c r="N9" s="1"/>
      <c r="O9" s="1"/>
      <c r="P9" s="1"/>
      <c r="Q9" s="1"/>
      <c r="R9" s="1"/>
      <c r="S9" s="1"/>
      <c r="T9" s="1"/>
      <c r="U9" s="1"/>
      <c r="V9" s="1"/>
      <c r="W9" s="1"/>
      <c r="X9" s="1"/>
      <c r="Y9" s="1"/>
      <c r="Z9" s="1"/>
      <c r="AA9" s="1"/>
      <c r="AB9" s="1"/>
      <c r="AC9" s="1"/>
      <c r="AD9" s="1"/>
      <c r="AE9" s="1"/>
      <c r="AF9" s="1"/>
      <c r="AG9" s="1"/>
    </row>
    <row r="10" spans="1:33" ht="15" customHeight="1">
      <c r="A10" s="181" t="s">
        <v>167</v>
      </c>
      <c r="B10" s="76">
        <f>+Step3.Contract_Balances!D11</f>
        <v>82861.98000000001</v>
      </c>
      <c r="C10" s="76"/>
      <c r="D10" s="76">
        <f t="shared" si="1"/>
        <v>82861.98000000001</v>
      </c>
      <c r="E10" s="79">
        <v>82861.98</v>
      </c>
      <c r="F10" s="30">
        <f t="shared" si="0"/>
        <v>0</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15" customHeight="1">
      <c r="A11" s="92" t="s">
        <v>104</v>
      </c>
      <c r="B11" s="76">
        <f>+Step3.Contract_Balances!E11</f>
        <v>0</v>
      </c>
      <c r="C11" s="76"/>
      <c r="D11" s="76">
        <f t="shared" si="1"/>
        <v>0</v>
      </c>
      <c r="E11" s="79">
        <v>0</v>
      </c>
      <c r="F11" s="30">
        <f t="shared" si="0"/>
        <v>0</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15" customHeight="1">
      <c r="A12" s="92" t="s">
        <v>118</v>
      </c>
      <c r="B12" s="76">
        <f>+Step2.Payment_Allocation!P22</f>
        <v>0</v>
      </c>
      <c r="C12" s="76"/>
      <c r="D12" s="76"/>
      <c r="E12" s="79"/>
      <c r="F12" s="30"/>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3" ht="15" customHeight="1">
      <c r="A13" s="94" t="s">
        <v>90</v>
      </c>
      <c r="B13" s="76">
        <f>+Step3.Contract_Balances!F11</f>
        <v>0</v>
      </c>
      <c r="C13" s="76"/>
      <c r="D13" s="76">
        <f>SUM(B13:C13)</f>
        <v>0</v>
      </c>
      <c r="E13" s="79">
        <v>0</v>
      </c>
      <c r="F13" s="30">
        <f>+E13-D13</f>
        <v>0</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15" customHeight="1">
      <c r="A14" s="94" t="s">
        <v>89</v>
      </c>
      <c r="B14" s="76">
        <f>+Step3.Contract_Balances!G11</f>
        <v>0</v>
      </c>
      <c r="C14" s="76"/>
      <c r="D14" s="76">
        <f>SUM(B14:C14)</f>
        <v>0</v>
      </c>
      <c r="E14" s="79">
        <v>0</v>
      </c>
      <c r="F14" s="30">
        <f>+E14-D14</f>
        <v>0</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15" customHeight="1">
      <c r="A15" s="92" t="s">
        <v>36</v>
      </c>
      <c r="B15" s="91"/>
      <c r="C15" s="80">
        <v>-725</v>
      </c>
      <c r="D15" s="76">
        <f t="shared" si="1"/>
        <v>-725</v>
      </c>
      <c r="E15" s="79">
        <v>-725</v>
      </c>
      <c r="F15" s="30">
        <f t="shared" si="0"/>
        <v>0</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15" customHeight="1">
      <c r="A16" s="92" t="s">
        <v>103</v>
      </c>
      <c r="B16" s="91"/>
      <c r="C16" s="80">
        <v>0</v>
      </c>
      <c r="D16" s="76"/>
      <c r="E16" s="79">
        <v>0</v>
      </c>
      <c r="F16" s="30"/>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c r="A17" s="92" t="s">
        <v>88</v>
      </c>
      <c r="B17" s="91"/>
      <c r="C17" s="80">
        <v>0</v>
      </c>
      <c r="D17" s="76">
        <f t="shared" si="1"/>
        <v>0</v>
      </c>
      <c r="E17" s="79">
        <v>0</v>
      </c>
      <c r="F17" s="30">
        <f t="shared" si="0"/>
        <v>0</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15" customHeight="1" thickBot="1">
      <c r="A18" s="139" t="s">
        <v>38</v>
      </c>
      <c r="B18" s="140">
        <f>SUM(B3:B17)</f>
        <v>284915.30281393701</v>
      </c>
      <c r="C18" s="140">
        <f>SUM(C3:C17)</f>
        <v>15657</v>
      </c>
      <c r="D18" s="140">
        <f>SUM(D3:D17)</f>
        <v>300572.30281393701</v>
      </c>
      <c r="E18" s="140">
        <f>SUM(E3:E17)</f>
        <v>300572.3</v>
      </c>
      <c r="F18" s="140">
        <f>SUM(F3:F17)</f>
        <v>-2.8139369939594872E-3</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15" customHeight="1" thickTop="1">
      <c r="A19" s="1"/>
      <c r="B19" s="1"/>
      <c r="C19" s="86"/>
      <c r="D19" s="86"/>
      <c r="E19" s="141" t="s">
        <v>130</v>
      </c>
      <c r="F19" s="142">
        <f>+E18-D18</f>
        <v>-2.8139370260760188E-3</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s="1" customFormat="1" ht="15" customHeight="1">
      <c r="C20" s="86"/>
      <c r="D20" s="86"/>
      <c r="F20" s="180" t="s">
        <v>138</v>
      </c>
    </row>
    <row r="21" spans="1:33" ht="15" customHeight="1">
      <c r="A21" s="1"/>
      <c r="B21" s="1"/>
      <c r="C21" s="86"/>
      <c r="D21" s="86"/>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15" customHeight="1">
      <c r="A22" s="1"/>
      <c r="B22" s="1"/>
      <c r="C22" s="86"/>
      <c r="D22" s="86"/>
      <c r="E22" s="1"/>
      <c r="F22" s="1"/>
      <c r="G22" s="1"/>
    </row>
    <row r="23" spans="1:33" ht="15" customHeight="1">
      <c r="A23" s="182" t="s">
        <v>139</v>
      </c>
      <c r="B23" s="182"/>
      <c r="C23" s="183"/>
    </row>
    <row r="24" spans="1:33" ht="15" customHeight="1">
      <c r="A24" t="s">
        <v>140</v>
      </c>
      <c r="B24">
        <v>7618</v>
      </c>
    </row>
    <row r="25" spans="1:33" ht="15" customHeight="1">
      <c r="A25" t="s">
        <v>141</v>
      </c>
      <c r="B25">
        <v>7619</v>
      </c>
    </row>
    <row r="26" spans="1:33" ht="15" customHeight="1">
      <c r="A26" t="s">
        <v>142</v>
      </c>
      <c r="B26">
        <v>7620</v>
      </c>
    </row>
    <row r="27" spans="1:33" ht="15" customHeight="1"/>
    <row r="28" spans="1:33" ht="15" customHeight="1"/>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pageMargins left="0" right="0" top="0" bottom="0" header="0" footer="0"/>
  <pageSetup paperSize="5" orientation="landscape" r:id="rId1"/>
  <headerFooter alignWithMargins="0">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7"/>
  <sheetViews>
    <sheetView workbookViewId="0"/>
  </sheetViews>
  <sheetFormatPr defaultRowHeight="15.75"/>
  <cols>
    <col min="1" max="16384" width="9.140625" style="186"/>
  </cols>
  <sheetData>
    <row r="1" spans="1:7" ht="18.75">
      <c r="A1" s="184" t="s">
        <v>151</v>
      </c>
    </row>
    <row r="2" spans="1:7">
      <c r="A2" s="187" t="s">
        <v>154</v>
      </c>
    </row>
    <row r="3" spans="1:7">
      <c r="A3" s="187" t="s">
        <v>152</v>
      </c>
    </row>
    <row r="4" spans="1:7">
      <c r="A4" s="202" t="s">
        <v>143</v>
      </c>
    </row>
    <row r="5" spans="1:7">
      <c r="A5" s="187" t="s">
        <v>144</v>
      </c>
    </row>
    <row r="6" spans="1:7">
      <c r="A6" s="187" t="s">
        <v>145</v>
      </c>
    </row>
    <row r="7" spans="1:7">
      <c r="A7" s="187" t="s">
        <v>146</v>
      </c>
    </row>
    <row r="8" spans="1:7">
      <c r="A8" s="187" t="s">
        <v>147</v>
      </c>
    </row>
    <row r="9" spans="1:7">
      <c r="A9" s="187" t="s">
        <v>148</v>
      </c>
    </row>
    <row r="10" spans="1:7">
      <c r="A10" s="187" t="s">
        <v>149</v>
      </c>
    </row>
    <row r="11" spans="1:7">
      <c r="A11" s="187" t="s">
        <v>150</v>
      </c>
    </row>
    <row r="12" spans="1:7">
      <c r="A12" s="188"/>
      <c r="B12" s="189"/>
      <c r="C12" s="189"/>
      <c r="D12" s="189"/>
      <c r="E12" s="189"/>
      <c r="F12" s="189"/>
      <c r="G12" s="189"/>
    </row>
    <row r="13" spans="1:7" ht="18.75">
      <c r="A13" s="185" t="s">
        <v>153</v>
      </c>
      <c r="B13" s="189"/>
      <c r="C13" s="189"/>
      <c r="D13" s="189"/>
      <c r="E13" s="189"/>
      <c r="F13" s="189"/>
      <c r="G13" s="189"/>
    </row>
    <row r="14" spans="1:7">
      <c r="A14" s="190" t="s">
        <v>156</v>
      </c>
      <c r="B14" s="189"/>
      <c r="C14" s="189"/>
      <c r="D14" s="189"/>
      <c r="E14" s="189"/>
      <c r="F14" s="189"/>
      <c r="G14" s="189"/>
    </row>
    <row r="15" spans="1:7">
      <c r="A15" s="191" t="s">
        <v>155</v>
      </c>
      <c r="B15" s="189"/>
      <c r="C15" s="189"/>
      <c r="D15" s="189"/>
      <c r="E15" s="189"/>
      <c r="F15" s="189"/>
      <c r="G15" s="189"/>
    </row>
    <row r="16" spans="1:7">
      <c r="A16" s="192"/>
      <c r="B16" s="189"/>
      <c r="C16" s="189"/>
      <c r="D16" s="189"/>
      <c r="E16" s="189"/>
      <c r="F16" s="189"/>
      <c r="G16" s="189"/>
    </row>
    <row r="17" spans="1:16" ht="18.75">
      <c r="A17" s="197" t="s">
        <v>157</v>
      </c>
      <c r="B17" s="198"/>
      <c r="C17" s="198"/>
      <c r="D17" s="198"/>
      <c r="E17" s="198"/>
      <c r="F17" s="198"/>
      <c r="G17" s="198"/>
      <c r="H17" s="199"/>
      <c r="I17" s="199"/>
      <c r="J17" s="199"/>
      <c r="K17" s="199"/>
      <c r="L17" s="199"/>
      <c r="M17" s="199"/>
      <c r="N17" s="199"/>
      <c r="O17" s="199"/>
      <c r="P17" s="199"/>
    </row>
    <row r="18" spans="1:16">
      <c r="A18" s="193"/>
      <c r="B18" s="189"/>
      <c r="C18" s="189"/>
      <c r="D18" s="189"/>
      <c r="E18" s="189"/>
      <c r="F18" s="189"/>
      <c r="G18" s="189"/>
    </row>
    <row r="19" spans="1:16">
      <c r="A19" s="193"/>
      <c r="B19" s="189"/>
      <c r="C19" s="189"/>
      <c r="D19" s="189"/>
      <c r="E19" s="189"/>
      <c r="F19" s="189"/>
      <c r="G19" s="189"/>
    </row>
    <row r="20" spans="1:16">
      <c r="A20" s="194"/>
      <c r="B20" s="189"/>
      <c r="C20" s="189"/>
      <c r="D20" s="189"/>
      <c r="E20" s="189"/>
      <c r="F20" s="189"/>
      <c r="G20" s="189"/>
    </row>
    <row r="21" spans="1:16">
      <c r="A21" s="193"/>
      <c r="B21" s="189"/>
      <c r="C21" s="189"/>
      <c r="D21" s="189"/>
      <c r="E21" s="189"/>
      <c r="F21" s="189"/>
      <c r="G21" s="189"/>
    </row>
    <row r="22" spans="1:16">
      <c r="A22" s="191"/>
      <c r="B22" s="189"/>
      <c r="C22" s="189"/>
      <c r="D22" s="189"/>
      <c r="E22" s="189"/>
      <c r="F22" s="189"/>
      <c r="G22" s="189"/>
    </row>
    <row r="23" spans="1:16">
      <c r="A23" s="191"/>
      <c r="B23" s="189"/>
      <c r="C23" s="189"/>
      <c r="D23" s="189"/>
      <c r="E23" s="189"/>
      <c r="F23" s="189"/>
      <c r="G23" s="189"/>
    </row>
    <row r="24" spans="1:16">
      <c r="A24" s="195"/>
      <c r="B24" s="196"/>
      <c r="C24" s="189"/>
      <c r="D24" s="189"/>
      <c r="E24" s="189"/>
      <c r="F24" s="189"/>
      <c r="G24" s="189"/>
    </row>
    <row r="25" spans="1:16">
      <c r="A25" s="189"/>
      <c r="B25" s="189"/>
      <c r="C25" s="189"/>
      <c r="D25" s="189"/>
      <c r="E25" s="189"/>
      <c r="F25" s="189"/>
      <c r="G25" s="189"/>
    </row>
    <row r="26" spans="1:16">
      <c r="A26" s="189"/>
      <c r="B26" s="189"/>
      <c r="C26" s="189"/>
      <c r="D26" s="189"/>
      <c r="E26" s="189"/>
      <c r="F26" s="189"/>
      <c r="G26" s="189"/>
    </row>
    <row r="27" spans="1:16">
      <c r="A27" s="189"/>
      <c r="B27" s="189"/>
      <c r="C27" s="189"/>
      <c r="D27" s="189"/>
      <c r="E27" s="189"/>
      <c r="F27" s="189"/>
      <c r="G27" s="189"/>
    </row>
  </sheetData>
  <pageMargins left="0" right="0" top="0.75" bottom="0.75" header="0.3" footer="0.3"/>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Reconciliation_Instructions</vt:lpstr>
      <vt:lpstr>Step1.SPARC_ExpenditureReports</vt:lpstr>
      <vt:lpstr>Step2.Payment_Allocation</vt:lpstr>
      <vt:lpstr>Step3.Contract_Balances</vt:lpstr>
      <vt:lpstr>Step4.Payment_Reconciliation</vt:lpstr>
      <vt:lpstr>Step5.AMSO_Costs</vt:lpstr>
    </vt:vector>
  </TitlesOfParts>
  <Company>DCF - 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BAHRDI</dc:creator>
  <cp:lastModifiedBy>Lewis, Emma - DCF</cp:lastModifiedBy>
  <cp:lastPrinted>2018-05-23T20:45:47Z</cp:lastPrinted>
  <dcterms:created xsi:type="dcterms:W3CDTF">2012-03-09T19:14:27Z</dcterms:created>
  <dcterms:modified xsi:type="dcterms:W3CDTF">2025-02-17T21:38:55Z</dcterms:modified>
</cp:coreProperties>
</file>