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C34" i="1"/>
  <c r="D33" i="1"/>
  <c r="B33" i="1"/>
  <c r="I33" i="1" s="1"/>
  <c r="D32" i="1"/>
  <c r="B32" i="1"/>
  <c r="I32" i="1" s="1"/>
  <c r="D31" i="1"/>
  <c r="B31" i="1"/>
  <c r="I31" i="1" s="1"/>
  <c r="D30" i="1"/>
  <c r="B30" i="1"/>
  <c r="I30" i="1" s="1"/>
  <c r="D29" i="1"/>
  <c r="B29" i="1"/>
  <c r="I29" i="1" s="1"/>
  <c r="D28" i="1"/>
  <c r="B28" i="1"/>
  <c r="I28" i="1" s="1"/>
  <c r="D27" i="1"/>
  <c r="B27" i="1"/>
  <c r="I27" i="1" s="1"/>
  <c r="D26" i="1"/>
  <c r="B26" i="1"/>
  <c r="I26" i="1" s="1"/>
  <c r="D25" i="1"/>
  <c r="B25" i="1"/>
  <c r="I25" i="1" s="1"/>
  <c r="D24" i="1"/>
  <c r="B24" i="1"/>
  <c r="B34" i="1" s="1"/>
  <c r="D23" i="1"/>
  <c r="D34" i="1" s="1"/>
  <c r="B23" i="1"/>
  <c r="I23" i="1" s="1"/>
  <c r="I22" i="1"/>
  <c r="J17" i="1"/>
  <c r="I17" i="1"/>
  <c r="H17" i="1"/>
  <c r="G17" i="1"/>
  <c r="F17" i="1"/>
  <c r="E17" i="1"/>
  <c r="D17" i="1"/>
  <c r="B17" i="1"/>
  <c r="K16" i="1"/>
  <c r="K15" i="1"/>
  <c r="K14" i="1"/>
  <c r="K13" i="1"/>
  <c r="K12" i="1"/>
  <c r="K11" i="1"/>
  <c r="K10" i="1"/>
  <c r="K9" i="1"/>
  <c r="K8" i="1"/>
  <c r="F7" i="1"/>
  <c r="C7" i="1"/>
  <c r="C17" i="1" s="1"/>
  <c r="K6" i="1"/>
  <c r="K5" i="1"/>
  <c r="K17" i="1" l="1"/>
  <c r="K7" i="1"/>
  <c r="I24" i="1"/>
  <c r="I34" i="1" s="1"/>
</calcChain>
</file>

<file path=xl/sharedStrings.xml><?xml version="1.0" encoding="utf-8"?>
<sst xmlns="http://schemas.openxmlformats.org/spreadsheetml/2006/main" count="53" uniqueCount="37">
  <si>
    <t>Collections Workbook / Annual Collections - CY 2018</t>
  </si>
  <si>
    <t>Recoupment NOT Included</t>
  </si>
  <si>
    <t>COLLECTIONS BY PROGRAM</t>
  </si>
  <si>
    <t>CY 2018</t>
  </si>
  <si>
    <t>MONTH</t>
  </si>
  <si>
    <t>AFDC</t>
  </si>
  <si>
    <t>FS</t>
  </si>
  <si>
    <t>MA</t>
  </si>
  <si>
    <t>CC</t>
  </si>
  <si>
    <t>WW</t>
  </si>
  <si>
    <t>Col Fee</t>
  </si>
  <si>
    <t>Warrant Fee</t>
  </si>
  <si>
    <t>CCP</t>
  </si>
  <si>
    <t>JAL</t>
  </si>
  <si>
    <t>TOTAL</t>
  </si>
  <si>
    <t>JAN, 18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</si>
  <si>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</si>
  <si>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</si>
  <si>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</si>
  <si>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</si>
  <si>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</si>
  <si>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</si>
  <si>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</si>
  <si>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</si>
  <si>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</si>
  <si>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</si>
  <si>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</si>
  <si>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</si>
  <si>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</si>
  <si>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</si>
  <si>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</si>
  <si>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</si>
  <si>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</si>
  <si>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</si>
  <si>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</si>
  <si>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</si>
  <si>
    <t>AF 1/8/19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</si>
</sst>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3" fontId="3" fillId="0" borderId="0" xfId="2" applyNumberFormat="1" applyFont="1" applyBorder="1" applyAlignment="1">
      <alignment horizontal="right" wrapText="1"/>
    </xf>
    <xf numFmtId="4" fontId="3" fillId="0" borderId="9" xfId="3" applyNumberFormat="1" applyFont="1" applyBorder="1" applyAlignment="1">
      <alignment horizontal="right" wrapText="1"/>
    </xf>
    <xf numFmtId="43" fontId="3" fillId="0" borderId="3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horizontal="right" wrapText="1"/>
    </xf>
    <xf numFmtId="43" fontId="3" fillId="0" borderId="10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wrapText="1"/>
    </xf>
    <xf numFmtId="43" fontId="3" fillId="0" borderId="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2" applyFont="1" applyBorder="1" applyAlignment="1">
      <alignment wrapText="1"/>
    </xf>
    <xf numFmtId="43" fontId="3" fillId="0" borderId="0" xfId="2" applyFont="1" applyBorder="1" applyAlignment="1"/>
    <xf numFmtId="2" fontId="3" fillId="0" borderId="0" xfId="2" applyNumberFormat="1" applyFont="1" applyFill="1" applyBorder="1" applyAlignment="1"/>
    <xf numFmtId="43" fontId="3" fillId="0" borderId="3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43" fontId="3" fillId="0" borderId="0" xfId="2" applyFont="1" applyAlignment="1"/>
    <xf numFmtId="43" fontId="3" fillId="0" borderId="0" xfId="0" applyNumberFormat="1" applyFont="1" applyBorder="1" applyAlignment="1">
      <alignment wrapText="1" readingOrder="1"/>
    </xf>
    <xf numFmtId="43" fontId="3" fillId="0" borderId="0" xfId="0" applyNumberFormat="1" applyFont="1" applyBorder="1" applyAlignment="1">
      <alignment readingOrder="1"/>
    </xf>
    <xf numFmtId="43" fontId="3" fillId="0" borderId="0" xfId="0" applyNumberFormat="1" applyFont="1" applyAlignment="1">
      <alignment horizontal="right"/>
    </xf>
    <xf numFmtId="43" fontId="3" fillId="0" borderId="0" xfId="2" applyFont="1" applyBorder="1" applyAlignment="1">
      <alignment wrapText="1" readingOrder="1"/>
    </xf>
    <xf numFmtId="43" fontId="3" fillId="0" borderId="0" xfId="2" applyFont="1" applyBorder="1" applyAlignment="1">
      <alignment readingOrder="1"/>
    </xf>
    <xf numFmtId="43" fontId="3" fillId="0" borderId="0" xfId="2" applyFont="1" applyAlignment="1">
      <alignment horizontal="right"/>
    </xf>
    <xf numFmtId="44" fontId="3" fillId="0" borderId="0" xfId="0" applyNumberFormat="1" applyFont="1" applyBorder="1" applyAlignment="1">
      <alignment wrapText="1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Fill="1" applyBorder="1" applyAlignment="1">
      <alignment wrapText="1"/>
    </xf>
    <xf numFmtId="43" fontId="0" fillId="0" borderId="0" xfId="0" applyNumberFormat="1"/>
    <xf numFmtId="44" fontId="3" fillId="0" borderId="0" xfId="1" applyFont="1" applyBorder="1" applyAlignment="1">
      <alignment horizontal="center" wrapText="1"/>
    </xf>
    <xf numFmtId="2" fontId="3" fillId="0" borderId="0" xfId="1" applyNumberFormat="1" applyFont="1" applyFill="1" applyBorder="1" applyAlignment="1"/>
    <xf numFmtId="43" fontId="3" fillId="0" borderId="0" xfId="0" applyNumberFormat="1" applyFont="1" applyBorder="1" applyAlignment="1">
      <alignment horizontal="center" wrapText="1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wrapText="1"/>
    </xf>
    <xf numFmtId="43" fontId="3" fillId="0" borderId="1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 readingOrder="1"/>
    </xf>
    <xf numFmtId="164" fontId="2" fillId="0" borderId="12" xfId="0" applyNumberFormat="1" applyFont="1" applyBorder="1" applyAlignment="1">
      <alignment readingOrder="1"/>
    </xf>
    <xf numFmtId="164" fontId="2" fillId="0" borderId="7" xfId="0" applyNumberFormat="1" applyFont="1" applyBorder="1" applyAlignment="1">
      <alignment wrapText="1" readingOrder="1"/>
    </xf>
    <xf numFmtId="164" fontId="2" fillId="0" borderId="7" xfId="0" applyNumberFormat="1" applyFont="1" applyBorder="1" applyAlignment="1">
      <alignment horizontal="right" wrapText="1"/>
    </xf>
    <xf numFmtId="44" fontId="2" fillId="0" borderId="14" xfId="1" applyFont="1" applyBorder="1"/>
    <xf numFmtId="164" fontId="2" fillId="0" borderId="8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center" wrapText="1"/>
    </xf>
  </cellXfs>
  <cellStyles count="4">
    <cellStyle name="Comma 4" xfId="2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K2" sqref="K2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2"/>
      <c r="K1" s="3" t="s">
        <v>36</v>
      </c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7" t="s">
        <v>3</v>
      </c>
    </row>
    <row r="4" spans="1:11" ht="30" x14ac:dyDescent="0.2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0" t="s">
        <v>14</v>
      </c>
    </row>
    <row r="5" spans="1:11" x14ac:dyDescent="0.25">
      <c r="A5" s="11" t="s">
        <v>15</v>
      </c>
      <c r="B5" s="12">
        <v>12666.55</v>
      </c>
      <c r="C5" s="12">
        <v>208864.62</v>
      </c>
      <c r="D5" s="12">
        <v>291531.11</v>
      </c>
      <c r="E5" s="12">
        <v>155198.19</v>
      </c>
      <c r="F5" s="12">
        <v>35050.370000000003</v>
      </c>
      <c r="G5" s="12">
        <v>4008.81</v>
      </c>
      <c r="H5" s="12">
        <v>111.75</v>
      </c>
      <c r="I5" s="12">
        <v>11949.34</v>
      </c>
      <c r="J5" s="13">
        <v>28974.1</v>
      </c>
      <c r="K5" s="14">
        <f t="shared" ref="K5:K16" si="0">SUM(B5:J5)</f>
        <v>748354.84</v>
      </c>
    </row>
    <row r="6" spans="1:11" x14ac:dyDescent="0.25">
      <c r="A6" s="11" t="s">
        <v>16</v>
      </c>
      <c r="B6" s="15">
        <v>22310.04</v>
      </c>
      <c r="C6" s="15">
        <v>847178.94</v>
      </c>
      <c r="D6" s="15">
        <v>529244.82999999996</v>
      </c>
      <c r="E6" s="15">
        <v>434553.69</v>
      </c>
      <c r="F6" s="15">
        <v>121439.52</v>
      </c>
      <c r="G6" s="15">
        <v>12610.69</v>
      </c>
      <c r="H6" s="15">
        <v>282.26</v>
      </c>
      <c r="I6" s="15">
        <v>14447.83</v>
      </c>
      <c r="J6" s="13">
        <v>217554.68</v>
      </c>
      <c r="K6" s="14">
        <f t="shared" si="0"/>
        <v>2199622.48</v>
      </c>
    </row>
    <row r="7" spans="1:11" x14ac:dyDescent="0.25">
      <c r="A7" s="11" t="s">
        <v>17</v>
      </c>
      <c r="B7" s="15">
        <v>22757.95</v>
      </c>
      <c r="C7" s="15">
        <f>2578541.39</f>
        <v>2578541.39</v>
      </c>
      <c r="D7" s="15">
        <v>448022.79</v>
      </c>
      <c r="E7" s="15">
        <v>367428.46</v>
      </c>
      <c r="F7" s="15">
        <f>76028.74</f>
        <v>76028.740000000005</v>
      </c>
      <c r="G7" s="15">
        <v>10859.15</v>
      </c>
      <c r="H7" s="15">
        <v>293.74</v>
      </c>
      <c r="I7" s="15">
        <v>17244.22</v>
      </c>
      <c r="J7" s="13">
        <v>144577.84</v>
      </c>
      <c r="K7" s="14">
        <f t="shared" si="0"/>
        <v>3665754.2800000007</v>
      </c>
    </row>
    <row r="8" spans="1:11" x14ac:dyDescent="0.25">
      <c r="A8" s="11" t="s">
        <v>18</v>
      </c>
      <c r="B8" s="15">
        <v>16408.169999999998</v>
      </c>
      <c r="C8" s="15">
        <v>697196.37</v>
      </c>
      <c r="D8" s="15">
        <v>363255.01</v>
      </c>
      <c r="E8" s="15">
        <v>198852.62</v>
      </c>
      <c r="F8" s="15">
        <v>45537.16</v>
      </c>
      <c r="G8" s="15">
        <v>9359.26</v>
      </c>
      <c r="H8" s="15">
        <v>200</v>
      </c>
      <c r="I8" s="15">
        <v>16751.12</v>
      </c>
      <c r="J8" s="13">
        <v>41508.620000000003</v>
      </c>
      <c r="K8" s="14">
        <f t="shared" si="0"/>
        <v>1389068.33</v>
      </c>
    </row>
    <row r="9" spans="1:11" x14ac:dyDescent="0.25">
      <c r="A9" s="11" t="s">
        <v>19</v>
      </c>
      <c r="B9" s="15">
        <v>14914.28</v>
      </c>
      <c r="C9" s="15">
        <v>603098.61</v>
      </c>
      <c r="D9" s="15">
        <v>341616.56</v>
      </c>
      <c r="E9" s="15">
        <v>259637.45</v>
      </c>
      <c r="F9" s="15">
        <v>61376.61</v>
      </c>
      <c r="G9" s="15">
        <v>10179.18</v>
      </c>
      <c r="H9" s="15">
        <v>674.76</v>
      </c>
      <c r="I9" s="15">
        <v>52572.480000000003</v>
      </c>
      <c r="J9" s="13">
        <v>95793.19</v>
      </c>
      <c r="K9" s="16">
        <f t="shared" si="0"/>
        <v>1439863.1199999999</v>
      </c>
    </row>
    <row r="10" spans="1:11" x14ac:dyDescent="0.25">
      <c r="A10" s="11" t="s">
        <v>20</v>
      </c>
      <c r="B10" s="17">
        <v>19117.580000000002</v>
      </c>
      <c r="C10" s="17">
        <v>328210.71999999997</v>
      </c>
      <c r="D10" s="17">
        <v>319609.38</v>
      </c>
      <c r="E10" s="17">
        <v>183265.3</v>
      </c>
      <c r="F10" s="17">
        <v>40423.96</v>
      </c>
      <c r="G10" s="17">
        <v>7493.4</v>
      </c>
      <c r="H10" s="17">
        <v>599.76</v>
      </c>
      <c r="I10" s="17">
        <v>12281.63</v>
      </c>
      <c r="J10" s="17">
        <v>37629.68</v>
      </c>
      <c r="K10" s="16">
        <f t="shared" si="0"/>
        <v>948631.41</v>
      </c>
    </row>
    <row r="11" spans="1:11" x14ac:dyDescent="0.25">
      <c r="A11" s="11" t="s">
        <v>21</v>
      </c>
      <c r="B11" s="17">
        <v>12940.83</v>
      </c>
      <c r="C11" s="17">
        <v>214139.71</v>
      </c>
      <c r="D11" s="17">
        <v>342217.28</v>
      </c>
      <c r="E11" s="17">
        <v>160883.24</v>
      </c>
      <c r="F11" s="17">
        <v>35390.11</v>
      </c>
      <c r="G11" s="17">
        <v>6316.87</v>
      </c>
      <c r="H11" s="17">
        <v>203.95</v>
      </c>
      <c r="I11" s="17">
        <v>13195.78</v>
      </c>
      <c r="J11" s="17">
        <v>23991.64</v>
      </c>
      <c r="K11" s="16">
        <f t="shared" si="0"/>
        <v>809279.41</v>
      </c>
    </row>
    <row r="12" spans="1:11" x14ac:dyDescent="0.25">
      <c r="A12" s="11" t="s">
        <v>22</v>
      </c>
      <c r="B12" s="15">
        <v>11710.02</v>
      </c>
      <c r="C12" s="15">
        <v>204734.8</v>
      </c>
      <c r="D12" s="15">
        <v>291689.18</v>
      </c>
      <c r="E12" s="15">
        <v>168250.64</v>
      </c>
      <c r="F12" s="15">
        <v>30782.16</v>
      </c>
      <c r="G12" s="15">
        <v>6174.53</v>
      </c>
      <c r="H12" s="15">
        <v>383.9</v>
      </c>
      <c r="I12" s="15">
        <v>14096.81</v>
      </c>
      <c r="J12" s="15">
        <v>28080.52</v>
      </c>
      <c r="K12" s="16">
        <f t="shared" si="0"/>
        <v>755902.56000000017</v>
      </c>
    </row>
    <row r="13" spans="1:11" x14ac:dyDescent="0.25">
      <c r="A13" s="11" t="s">
        <v>23</v>
      </c>
      <c r="B13" s="15">
        <v>11020.72</v>
      </c>
      <c r="C13" s="15">
        <v>138511.48000000001</v>
      </c>
      <c r="D13" s="15">
        <v>233138.66</v>
      </c>
      <c r="E13" s="15">
        <v>104510.78</v>
      </c>
      <c r="F13" s="15">
        <v>23483.42</v>
      </c>
      <c r="G13" s="15">
        <v>3697.16</v>
      </c>
      <c r="H13" s="15">
        <v>91.6</v>
      </c>
      <c r="I13" s="15">
        <v>9889.73</v>
      </c>
      <c r="J13" s="15">
        <v>4797.8</v>
      </c>
      <c r="K13" s="16">
        <f t="shared" si="0"/>
        <v>529141.35</v>
      </c>
    </row>
    <row r="14" spans="1:11" x14ac:dyDescent="0.25">
      <c r="A14" s="11" t="s">
        <v>24</v>
      </c>
      <c r="B14" s="15">
        <v>23090.35</v>
      </c>
      <c r="C14" s="15">
        <v>171669.33</v>
      </c>
      <c r="D14" s="15">
        <v>328905.23</v>
      </c>
      <c r="E14" s="15">
        <v>140380.31</v>
      </c>
      <c r="F14" s="15">
        <v>23119.88</v>
      </c>
      <c r="G14" s="15">
        <v>4040.13</v>
      </c>
      <c r="H14" s="15">
        <v>74</v>
      </c>
      <c r="I14" s="15">
        <v>10312.780000000001</v>
      </c>
      <c r="J14" s="15">
        <v>11617.04</v>
      </c>
      <c r="K14" s="16">
        <f t="shared" si="0"/>
        <v>713209.05</v>
      </c>
    </row>
    <row r="15" spans="1:11" x14ac:dyDescent="0.25">
      <c r="A15" s="11" t="s">
        <v>25</v>
      </c>
      <c r="B15" s="17">
        <v>9048.02</v>
      </c>
      <c r="C15" s="17">
        <v>182881.33</v>
      </c>
      <c r="D15" s="17">
        <v>243944.24</v>
      </c>
      <c r="E15" s="17">
        <v>107805.46</v>
      </c>
      <c r="F15" s="17">
        <v>17926.39</v>
      </c>
      <c r="G15" s="17">
        <v>3689.02</v>
      </c>
      <c r="H15" s="17">
        <v>70</v>
      </c>
      <c r="I15" s="17">
        <v>11197.55</v>
      </c>
      <c r="J15" s="17">
        <v>10146.19</v>
      </c>
      <c r="K15" s="16">
        <f t="shared" si="0"/>
        <v>586708.19999999995</v>
      </c>
    </row>
    <row r="16" spans="1:11" x14ac:dyDescent="0.25">
      <c r="A16" s="11" t="s">
        <v>26</v>
      </c>
      <c r="B16" s="17">
        <v>6963.44</v>
      </c>
      <c r="C16" s="17">
        <v>124713.39</v>
      </c>
      <c r="D16" s="17">
        <v>245064.77</v>
      </c>
      <c r="E16" s="17">
        <v>94646.35</v>
      </c>
      <c r="F16" s="17">
        <v>15495.98</v>
      </c>
      <c r="G16" s="17">
        <v>4747.6000000000004</v>
      </c>
      <c r="H16" s="17">
        <v>50</v>
      </c>
      <c r="I16" s="17">
        <v>7496.04</v>
      </c>
      <c r="J16" s="18">
        <v>5552.17</v>
      </c>
      <c r="K16" s="16">
        <f t="shared" si="0"/>
        <v>504729.73999999987</v>
      </c>
    </row>
    <row r="17" spans="1:12" x14ac:dyDescent="0.25">
      <c r="A17" s="19" t="s">
        <v>27</v>
      </c>
      <c r="B17" s="20">
        <f t="shared" ref="B17:G17" si="1">SUM(B5:B16)</f>
        <v>182947.94999999998</v>
      </c>
      <c r="C17" s="20">
        <f t="shared" si="1"/>
        <v>6299740.6900000004</v>
      </c>
      <c r="D17" s="20">
        <f t="shared" si="1"/>
        <v>3978239.0400000005</v>
      </c>
      <c r="E17" s="20">
        <f t="shared" si="1"/>
        <v>2375412.4899999998</v>
      </c>
      <c r="F17" s="20">
        <f t="shared" si="1"/>
        <v>526054.30000000005</v>
      </c>
      <c r="G17" s="20">
        <f t="shared" si="1"/>
        <v>83175.800000000032</v>
      </c>
      <c r="H17" s="20">
        <f>SUM(H5:H16)</f>
        <v>3035.72</v>
      </c>
      <c r="I17" s="20">
        <f>SUM(I5:I16)</f>
        <v>191435.31</v>
      </c>
      <c r="J17" s="21">
        <f>SUM(J5:J16)</f>
        <v>650223.47000000009</v>
      </c>
      <c r="K17" s="22">
        <f>SUM(K5:K16)</f>
        <v>14290264.770000001</v>
      </c>
    </row>
    <row r="18" spans="1:12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2" x14ac:dyDescent="0.25">
      <c r="A19" s="23"/>
      <c r="B19" s="24"/>
      <c r="C19" s="24"/>
      <c r="D19" s="24"/>
      <c r="E19" s="24"/>
      <c r="F19" s="25"/>
      <c r="G19" s="25"/>
      <c r="H19" s="25"/>
      <c r="I19" s="24"/>
      <c r="J19" s="24"/>
      <c r="K19" s="24"/>
    </row>
    <row r="20" spans="1:12" x14ac:dyDescent="0.25">
      <c r="A20" s="1" t="s">
        <v>28</v>
      </c>
      <c r="B20" s="26"/>
      <c r="C20" s="26"/>
      <c r="D20" s="26"/>
      <c r="E20" s="2"/>
      <c r="F20" s="5"/>
      <c r="G20" s="27"/>
      <c r="I20" s="7" t="s">
        <v>3</v>
      </c>
      <c r="J20" s="27"/>
      <c r="K20" s="24"/>
    </row>
    <row r="21" spans="1:12" x14ac:dyDescent="0.25">
      <c r="A21" s="8" t="s">
        <v>4</v>
      </c>
      <c r="B21" s="9" t="s">
        <v>29</v>
      </c>
      <c r="C21" s="9" t="s">
        <v>30</v>
      </c>
      <c r="D21" s="9" t="s">
        <v>31</v>
      </c>
      <c r="E21" s="28" t="s">
        <v>32</v>
      </c>
      <c r="F21" s="28" t="s">
        <v>33</v>
      </c>
      <c r="G21" s="9" t="s">
        <v>34</v>
      </c>
      <c r="H21" s="29" t="s">
        <v>35</v>
      </c>
      <c r="I21" s="30" t="s">
        <v>14</v>
      </c>
      <c r="J21" s="31"/>
      <c r="K21" s="32"/>
    </row>
    <row r="22" spans="1:12" x14ac:dyDescent="0.25">
      <c r="A22" s="11" t="s">
        <v>15</v>
      </c>
      <c r="B22" s="33">
        <v>144799.82999999999</v>
      </c>
      <c r="C22" s="33">
        <v>22235.14</v>
      </c>
      <c r="D22" s="33">
        <v>457100.76999999996</v>
      </c>
      <c r="E22" s="34">
        <v>109528.94</v>
      </c>
      <c r="F22" s="34">
        <v>2707</v>
      </c>
      <c r="G22" s="34">
        <v>11743.91</v>
      </c>
      <c r="H22" s="35">
        <v>239.25</v>
      </c>
      <c r="I22" s="36">
        <f>SUM(B22:H22)</f>
        <v>748354.84</v>
      </c>
      <c r="J22" s="37"/>
      <c r="K22" s="38"/>
    </row>
    <row r="23" spans="1:12" x14ac:dyDescent="0.25">
      <c r="A23" s="11" t="s">
        <v>16</v>
      </c>
      <c r="B23" s="33">
        <f>1237948.08+207555.86</f>
        <v>1445503.94</v>
      </c>
      <c r="C23" s="33">
        <v>212414.78</v>
      </c>
      <c r="D23" s="33">
        <f>409062.56+9165.59+9520.33</f>
        <v>427748.48000000004</v>
      </c>
      <c r="E23" s="34">
        <v>88232.71</v>
      </c>
      <c r="F23" s="33">
        <v>2784.33</v>
      </c>
      <c r="G23" s="39">
        <v>22459.75</v>
      </c>
      <c r="H23" s="35">
        <v>478.49</v>
      </c>
      <c r="I23" s="36">
        <f t="shared" ref="I23:I33" si="2">SUM(B23:H23)</f>
        <v>2199622.4800000004</v>
      </c>
      <c r="J23" s="37"/>
      <c r="K23" s="24"/>
    </row>
    <row r="24" spans="1:12" x14ac:dyDescent="0.25">
      <c r="A24" s="11" t="s">
        <v>17</v>
      </c>
      <c r="B24" s="40">
        <f>713522.81+136589.6</f>
        <v>850112.41</v>
      </c>
      <c r="C24" s="40">
        <v>2164854.7200000002</v>
      </c>
      <c r="D24" s="40">
        <f>1345.03+510320.2+7553.25</f>
        <v>519218.48000000004</v>
      </c>
      <c r="E24" s="41">
        <v>107661.69</v>
      </c>
      <c r="F24" s="42">
        <v>15084.25</v>
      </c>
      <c r="G24" s="42">
        <v>8387.74</v>
      </c>
      <c r="H24" s="35">
        <v>434.99</v>
      </c>
      <c r="I24" s="36">
        <f t="shared" si="2"/>
        <v>3665754.2800000007</v>
      </c>
      <c r="J24" s="37"/>
      <c r="K24" s="38"/>
    </row>
    <row r="25" spans="1:12" x14ac:dyDescent="0.25">
      <c r="A25" s="11" t="s">
        <v>18</v>
      </c>
      <c r="B25" s="43">
        <f>337620.42+33496.84</f>
        <v>371117.26</v>
      </c>
      <c r="C25" s="43">
        <v>424405.03</v>
      </c>
      <c r="D25" s="43">
        <f>3298.72+446285.92+7689.16</f>
        <v>457273.79999999993</v>
      </c>
      <c r="E25" s="44">
        <v>117234.89</v>
      </c>
      <c r="F25" s="45">
        <v>6473.58</v>
      </c>
      <c r="G25" s="45">
        <v>12241.15</v>
      </c>
      <c r="H25" s="35">
        <v>322.62</v>
      </c>
      <c r="I25" s="36">
        <f t="shared" si="2"/>
        <v>1389068.3299999998</v>
      </c>
      <c r="J25" s="37"/>
      <c r="K25" s="38"/>
    </row>
    <row r="26" spans="1:12" x14ac:dyDescent="0.25">
      <c r="A26" s="11" t="s">
        <v>19</v>
      </c>
      <c r="B26" s="46">
        <f>424586.27+92980.79</f>
        <v>517567.06</v>
      </c>
      <c r="C26" s="46">
        <v>362420.43</v>
      </c>
      <c r="D26" s="46">
        <f>1809.76+406698.14+2725.4</f>
        <v>411233.30000000005</v>
      </c>
      <c r="E26" s="46">
        <v>98443.29</v>
      </c>
      <c r="F26" s="47">
        <v>44953.5</v>
      </c>
      <c r="G26" s="47">
        <v>5158.54</v>
      </c>
      <c r="H26" s="48">
        <v>87</v>
      </c>
      <c r="I26" s="36">
        <f t="shared" si="2"/>
        <v>1439863.12</v>
      </c>
      <c r="J26" s="37"/>
      <c r="K26" s="24"/>
      <c r="L26" s="49"/>
    </row>
    <row r="27" spans="1:12" x14ac:dyDescent="0.25">
      <c r="A27" s="11" t="s">
        <v>20</v>
      </c>
      <c r="B27" s="50">
        <f>274413.18+34400.43</f>
        <v>308813.61</v>
      </c>
      <c r="C27" s="50">
        <v>146969.60999999999</v>
      </c>
      <c r="D27" s="50">
        <f>4384.97+368852.52+2961</f>
        <v>376198.49</v>
      </c>
      <c r="E27" s="50">
        <v>99738.8</v>
      </c>
      <c r="F27" s="50">
        <v>2287.25</v>
      </c>
      <c r="G27" s="50">
        <v>14355.4</v>
      </c>
      <c r="H27" s="51">
        <v>268.25</v>
      </c>
      <c r="I27" s="36">
        <f t="shared" si="2"/>
        <v>948631.41</v>
      </c>
      <c r="J27" s="37"/>
      <c r="K27" s="24"/>
    </row>
    <row r="28" spans="1:12" x14ac:dyDescent="0.25">
      <c r="A28" s="11" t="s">
        <v>21</v>
      </c>
      <c r="B28" s="52">
        <f>118963.51+21931.39</f>
        <v>140894.9</v>
      </c>
      <c r="C28" s="52">
        <v>83530.75</v>
      </c>
      <c r="D28" s="52">
        <f>425487.5+1227.89+1850</f>
        <v>428565.39</v>
      </c>
      <c r="E28" s="53">
        <v>112603.75</v>
      </c>
      <c r="F28" s="52">
        <v>17569.22</v>
      </c>
      <c r="G28" s="52">
        <v>25905.15</v>
      </c>
      <c r="H28" s="35">
        <v>210.25</v>
      </c>
      <c r="I28" s="36">
        <f t="shared" si="2"/>
        <v>809279.41</v>
      </c>
      <c r="J28" s="37"/>
      <c r="K28" s="24"/>
    </row>
    <row r="29" spans="1:12" x14ac:dyDescent="0.25">
      <c r="A29" s="11" t="s">
        <v>22</v>
      </c>
      <c r="B29" s="33">
        <f>112148.21+24808.27</f>
        <v>136956.48000000001</v>
      </c>
      <c r="C29" s="33">
        <v>66709.48</v>
      </c>
      <c r="D29" s="33">
        <f>1386.36+401365.57+3091</f>
        <v>405842.93</v>
      </c>
      <c r="E29" s="34">
        <v>102033.44</v>
      </c>
      <c r="F29" s="33">
        <v>35484.01</v>
      </c>
      <c r="G29" s="33">
        <v>8694.9699999999993</v>
      </c>
      <c r="H29" s="35">
        <v>181.25</v>
      </c>
      <c r="I29" s="36">
        <f t="shared" si="2"/>
        <v>755902.56</v>
      </c>
      <c r="J29" s="37"/>
      <c r="K29" s="24"/>
    </row>
    <row r="30" spans="1:12" x14ac:dyDescent="0.25">
      <c r="A30" s="11" t="s">
        <v>23</v>
      </c>
      <c r="B30" s="52">
        <f>26168.57+1848.99</f>
        <v>28017.56</v>
      </c>
      <c r="C30" s="52">
        <v>34393.019999999997</v>
      </c>
      <c r="D30" s="52">
        <f>362221.12+1932.29+2651.56</f>
        <v>366804.97</v>
      </c>
      <c r="E30" s="53">
        <v>87921.51</v>
      </c>
      <c r="F30" s="52">
        <v>4312</v>
      </c>
      <c r="G30" s="52">
        <v>7395.04</v>
      </c>
      <c r="H30" s="35">
        <v>297.25</v>
      </c>
      <c r="I30" s="36">
        <f t="shared" si="2"/>
        <v>529141.35</v>
      </c>
      <c r="J30" s="37"/>
      <c r="K30" s="32"/>
    </row>
    <row r="31" spans="1:12" x14ac:dyDescent="0.25">
      <c r="A31" s="11" t="s">
        <v>24</v>
      </c>
      <c r="B31" s="33">
        <f>7247.72+25162.45</f>
        <v>32410.170000000002</v>
      </c>
      <c r="C31" s="33">
        <v>44960.76</v>
      </c>
      <c r="D31" s="33">
        <f>1850+3977.82+467702.33</f>
        <v>473530.15</v>
      </c>
      <c r="E31" s="34">
        <v>112931.59</v>
      </c>
      <c r="F31" s="33">
        <v>38470.53</v>
      </c>
      <c r="G31" s="33">
        <v>10514.35</v>
      </c>
      <c r="H31" s="35">
        <v>391.5</v>
      </c>
      <c r="I31" s="36">
        <f t="shared" si="2"/>
        <v>713209.05</v>
      </c>
      <c r="J31" s="37"/>
      <c r="K31" s="24"/>
    </row>
    <row r="32" spans="1:12" x14ac:dyDescent="0.25">
      <c r="A32" s="11" t="s">
        <v>25</v>
      </c>
      <c r="B32" s="52">
        <f>19315.21+6269.23</f>
        <v>25584.44</v>
      </c>
      <c r="C32" s="52">
        <v>63575.38</v>
      </c>
      <c r="D32" s="52">
        <f>1452.14+387787.57+3688.46</f>
        <v>392928.17000000004</v>
      </c>
      <c r="E32" s="52">
        <v>90557.61</v>
      </c>
      <c r="F32" s="54">
        <v>4655.88</v>
      </c>
      <c r="G32" s="54">
        <v>9218.2199999999993</v>
      </c>
      <c r="H32" s="35">
        <v>188.5</v>
      </c>
      <c r="I32" s="36">
        <f t="shared" si="2"/>
        <v>586708.20000000007</v>
      </c>
      <c r="J32" s="37"/>
      <c r="K32" s="55"/>
    </row>
    <row r="33" spans="1:11" x14ac:dyDescent="0.25">
      <c r="A33" s="11" t="s">
        <v>26</v>
      </c>
      <c r="B33" s="52">
        <f>4768.95+18.47</f>
        <v>4787.42</v>
      </c>
      <c r="C33" s="52">
        <v>30607.42</v>
      </c>
      <c r="D33" s="52">
        <f>2417.31+357592.96+5290.83</f>
        <v>365301.10000000003</v>
      </c>
      <c r="E33" s="52">
        <v>90598.29</v>
      </c>
      <c r="F33" s="52">
        <v>3532</v>
      </c>
      <c r="G33" s="53">
        <v>9660.64</v>
      </c>
      <c r="H33" s="35">
        <v>242.87</v>
      </c>
      <c r="I33" s="56">
        <f t="shared" si="2"/>
        <v>504729.74000000005</v>
      </c>
      <c r="J33" s="37"/>
      <c r="K33" s="38"/>
    </row>
    <row r="34" spans="1:11" x14ac:dyDescent="0.25">
      <c r="A34" s="19" t="s">
        <v>27</v>
      </c>
      <c r="B34" s="57">
        <f t="shared" ref="B34:G34" si="3">SUM(B22:B33)</f>
        <v>4006565.08</v>
      </c>
      <c r="C34" s="57">
        <f t="shared" si="3"/>
        <v>3657076.5199999996</v>
      </c>
      <c r="D34" s="57">
        <f t="shared" si="3"/>
        <v>5081746.03</v>
      </c>
      <c r="E34" s="58">
        <f t="shared" si="3"/>
        <v>1217486.51</v>
      </c>
      <c r="F34" s="59">
        <f t="shared" si="3"/>
        <v>178313.55000000002</v>
      </c>
      <c r="G34" s="60">
        <f t="shared" si="3"/>
        <v>145734.85999999999</v>
      </c>
      <c r="H34" s="61">
        <f>SUM(H22:H33)</f>
        <v>3342.22</v>
      </c>
      <c r="I34" s="62">
        <f>SUM(I22:I33)</f>
        <v>14290264.770000001</v>
      </c>
      <c r="J34" s="63"/>
      <c r="K3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2019-01-24T19:58:42Z</dcterms:created>
  <dcterms:modified xsi:type="dcterms:W3CDTF">2019-01-24T19:59:19Z</dcterms:modified>
</cp:coreProperties>
</file>