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CANS\"/>
    </mc:Choice>
  </mc:AlternateContent>
  <xr:revisionPtr revIDLastSave="0" documentId="8_{9250E228-AADF-41B9-A1DB-6BAB7C77AC3B}" xr6:coauthVersionLast="47" xr6:coauthVersionMax="47" xr10:uidLastSave="{00000000-0000-0000-0000-000000000000}"/>
  <bookViews>
    <workbookView xWindow="29115" yWindow="1335" windowWidth="27675" windowHeight="15750" xr2:uid="{3F9D190C-5007-4D83-B12F-AA4C38DF37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F34" i="1"/>
  <c r="E34" i="1"/>
  <c r="C34" i="1"/>
  <c r="I33" i="1"/>
  <c r="D33" i="1"/>
  <c r="B33" i="1"/>
  <c r="I32" i="1"/>
  <c r="D32" i="1"/>
  <c r="B32" i="1"/>
  <c r="D31" i="1"/>
  <c r="B31" i="1"/>
  <c r="I31" i="1" s="1"/>
  <c r="D30" i="1"/>
  <c r="B30" i="1"/>
  <c r="I30" i="1" s="1"/>
  <c r="I29" i="1"/>
  <c r="D29" i="1"/>
  <c r="B29" i="1"/>
  <c r="I28" i="1"/>
  <c r="D28" i="1"/>
  <c r="B28" i="1"/>
  <c r="D27" i="1"/>
  <c r="B27" i="1"/>
  <c r="I27" i="1" s="1"/>
  <c r="D26" i="1"/>
  <c r="B26" i="1"/>
  <c r="I26" i="1" s="1"/>
  <c r="E25" i="1"/>
  <c r="D25" i="1"/>
  <c r="B25" i="1"/>
  <c r="I25" i="1" s="1"/>
  <c r="E24" i="1"/>
  <c r="D24" i="1"/>
  <c r="B24" i="1"/>
  <c r="I24" i="1" s="1"/>
  <c r="I23" i="1"/>
  <c r="D23" i="1"/>
  <c r="B23" i="1"/>
  <c r="I22" i="1"/>
  <c r="D22" i="1"/>
  <c r="D34" i="1" s="1"/>
  <c r="B22" i="1"/>
  <c r="J17" i="1"/>
  <c r="I17" i="1"/>
  <c r="H17" i="1"/>
  <c r="G17" i="1"/>
  <c r="F17" i="1"/>
  <c r="E17" i="1"/>
  <c r="D17" i="1"/>
  <c r="C17" i="1"/>
  <c r="B17" i="1"/>
  <c r="K16" i="1"/>
  <c r="K15" i="1"/>
  <c r="K14" i="1"/>
  <c r="K13" i="1"/>
  <c r="K12" i="1"/>
  <c r="K11" i="1"/>
  <c r="K10" i="1"/>
  <c r="K9" i="1"/>
  <c r="K8" i="1"/>
  <c r="K7" i="1"/>
  <c r="K6" i="1"/>
  <c r="K5" i="1"/>
  <c r="K17" i="1" s="1"/>
  <c r="I34" i="1" l="1"/>
  <c r="B34" i="1"/>
</calcChain>
</file>

<file path=xl/sharedStrings.xml><?xml version="1.0" encoding="utf-8"?>
<sst xmlns="http://schemas.openxmlformats.org/spreadsheetml/2006/main" count="53" uniqueCount="37">
  <si>
    <t>Collections Workbook / Annual Collections - CY 2023</t>
  </si>
  <si>
    <t>Recoupment NOT Included</t>
  </si>
  <si>
    <t>AF</t>
  </si>
  <si>
    <t>COLLECTIONS BY PROGRAM</t>
  </si>
  <si>
    <t>CY 2023</t>
  </si>
  <si>
    <t>MONTH</t>
  </si>
  <si>
    <t>AFDC</t>
  </si>
  <si>
    <t>FS</t>
  </si>
  <si>
    <t>MA</t>
  </si>
  <si>
    <t>CC</t>
  </si>
  <si>
    <t>WW</t>
  </si>
  <si>
    <t>Levy
Col Fee</t>
  </si>
  <si>
    <t>Warrant Fee</t>
  </si>
  <si>
    <t>CCP</t>
  </si>
  <si>
    <t>JAL</t>
  </si>
  <si>
    <t>TOTAL</t>
  </si>
  <si>
    <t>JAN, 23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</si>
  <si>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</si>
  <si>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</si>
  <si>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</si>
  <si>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</si>
  <si>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</si>
  <si>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</si>
  <si>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</si>
  <si>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</si>
  <si>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</si>
  <si>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</si>
  <si>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</si>
  <si>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TOTAL:</t>
  </si>
  <si>
    <t>COLLECTION METHODS</t>
  </si>
  <si>
    <t>DOR</t>
  </si>
  <si>
    <t>TOP</t>
  </si>
  <si>
    <t>CASH</t>
  </si>
  <si>
    <t>Levy</t>
  </si>
  <si>
    <t>Warrant</t>
  </si>
  <si>
    <t>MA Compel</t>
  </si>
  <si>
    <t>JAL In-Kind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</si>
</sst>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49" fontId="2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4" fontId="3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2" fillId="0" borderId="7" xfId="0" applyNumberFormat="1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left" wrapText="1"/>
    </xf>
    <xf numFmtId="43" fontId="3" fillId="0" borderId="0" xfId="2" applyFont="1" applyBorder="1" applyAlignment="1">
      <alignment horizontal="right" wrapText="1"/>
    </xf>
    <xf numFmtId="4" fontId="3" fillId="0" borderId="10" xfId="3" applyNumberFormat="1" applyFont="1" applyBorder="1" applyAlignment="1">
      <alignment horizontal="right" wrapText="1"/>
    </xf>
    <xf numFmtId="43" fontId="3" fillId="0" borderId="6" xfId="0" applyNumberFormat="1" applyFont="1" applyBorder="1" applyAlignment="1">
      <alignment wrapText="1"/>
    </xf>
    <xf numFmtId="43" fontId="3" fillId="0" borderId="0" xfId="0" applyNumberFormat="1" applyFont="1" applyAlignment="1">
      <alignment horizontal="right" wrapText="1"/>
    </xf>
    <xf numFmtId="43" fontId="3" fillId="0" borderId="3" xfId="0" applyNumberFormat="1" applyFont="1" applyBorder="1" applyAlignment="1">
      <alignment wrapText="1"/>
    </xf>
    <xf numFmtId="43" fontId="3" fillId="0" borderId="0" xfId="0" applyNumberFormat="1" applyFont="1" applyAlignment="1">
      <alignment wrapText="1"/>
    </xf>
    <xf numFmtId="43" fontId="3" fillId="0" borderId="0" xfId="2" applyFont="1"/>
    <xf numFmtId="0" fontId="4" fillId="0" borderId="0" xfId="0" applyFont="1"/>
    <xf numFmtId="43" fontId="3" fillId="0" borderId="10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left" wrapText="1"/>
    </xf>
    <xf numFmtId="164" fontId="2" fillId="0" borderId="1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49" fontId="2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43" fontId="3" fillId="0" borderId="0" xfId="2" applyFont="1" applyBorder="1" applyAlignment="1">
      <alignment wrapText="1"/>
    </xf>
    <xf numFmtId="43" fontId="3" fillId="0" borderId="0" xfId="2" applyFont="1" applyBorder="1" applyAlignment="1"/>
    <xf numFmtId="2" fontId="3" fillId="0" borderId="0" xfId="2" applyNumberFormat="1" applyFont="1" applyFill="1" applyBorder="1" applyAlignment="1"/>
    <xf numFmtId="43" fontId="3" fillId="0" borderId="6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43" fontId="3" fillId="0" borderId="0" xfId="2" applyFont="1" applyAlignment="1"/>
    <xf numFmtId="43" fontId="3" fillId="0" borderId="0" xfId="0" applyNumberFormat="1" applyFont="1" applyAlignment="1">
      <alignment wrapText="1" readingOrder="1"/>
    </xf>
    <xf numFmtId="43" fontId="3" fillId="0" borderId="0" xfId="0" applyNumberFormat="1" applyFont="1" applyAlignment="1">
      <alignment readingOrder="1"/>
    </xf>
    <xf numFmtId="43" fontId="3" fillId="0" borderId="0" xfId="0" applyNumberFormat="1" applyFont="1" applyAlignment="1">
      <alignment horizontal="right"/>
    </xf>
    <xf numFmtId="164" fontId="0" fillId="0" borderId="0" xfId="0" applyNumberFormat="1"/>
    <xf numFmtId="43" fontId="3" fillId="0" borderId="0" xfId="2" applyFont="1" applyBorder="1" applyAlignment="1">
      <alignment wrapText="1" readingOrder="1"/>
    </xf>
    <xf numFmtId="43" fontId="3" fillId="0" borderId="0" xfId="2" applyFont="1" applyBorder="1" applyAlignment="1">
      <alignment readingOrder="1"/>
    </xf>
    <xf numFmtId="43" fontId="3" fillId="0" borderId="0" xfId="2" applyFont="1" applyAlignment="1">
      <alignment horizontal="right"/>
    </xf>
    <xf numFmtId="2" fontId="3" fillId="0" borderId="0" xfId="2" applyNumberFormat="1" applyFont="1" applyFill="1" applyBorder="1" applyAlignment="1">
      <alignment wrapText="1"/>
    </xf>
    <xf numFmtId="43" fontId="0" fillId="0" borderId="0" xfId="0" applyNumberFormat="1"/>
    <xf numFmtId="2" fontId="3" fillId="0" borderId="0" xfId="1" applyNumberFormat="1" applyFont="1" applyFill="1" applyBorder="1" applyAlignment="1"/>
    <xf numFmtId="43" fontId="3" fillId="0" borderId="0" xfId="0" applyNumberFormat="1" applyFont="1" applyAlignment="1">
      <alignment horizontal="center"/>
    </xf>
    <xf numFmtId="43" fontId="3" fillId="0" borderId="3" xfId="0" applyNumberFormat="1" applyFont="1" applyBorder="1" applyAlignment="1">
      <alignment horizontal="right" wrapText="1"/>
    </xf>
    <xf numFmtId="164" fontId="2" fillId="0" borderId="12" xfId="0" applyNumberFormat="1" applyFont="1" applyBorder="1" applyAlignment="1">
      <alignment wrapText="1" readingOrder="1"/>
    </xf>
    <xf numFmtId="164" fontId="2" fillId="0" borderId="12" xfId="0" applyNumberFormat="1" applyFont="1" applyBorder="1" applyAlignment="1">
      <alignment readingOrder="1"/>
    </xf>
    <xf numFmtId="164" fontId="2" fillId="0" borderId="11" xfId="0" applyNumberFormat="1" applyFont="1" applyBorder="1" applyAlignment="1">
      <alignment wrapText="1" readingOrder="1"/>
    </xf>
    <xf numFmtId="164" fontId="2" fillId="0" borderId="14" xfId="0" applyNumberFormat="1" applyFont="1" applyBorder="1" applyAlignment="1">
      <alignment horizontal="right" wrapText="1"/>
    </xf>
    <xf numFmtId="44" fontId="2" fillId="0" borderId="14" xfId="1" applyFont="1" applyBorder="1"/>
    <xf numFmtId="164" fontId="2" fillId="0" borderId="9" xfId="0" applyNumberFormat="1" applyFont="1" applyBorder="1" applyAlignment="1">
      <alignment horizontal="right" wrapText="1"/>
    </xf>
  </cellXfs>
  <cellStyles count="4">
    <cellStyle name="Comma 4" xfId="2" xr:uid="{6C3933FB-6B55-4F67-9384-956D736604D8}"/>
    <cellStyle name="Currency" xfId="1" builtinId="4"/>
    <cellStyle name="Normal" xfId="0" builtinId="0"/>
    <cellStyle name="Normal 2" xfId="3" xr:uid="{2F9BA361-40FA-46EB-89CF-962F6802A5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B977-A7F5-43CF-BC85-59FC6073CD79}">
  <dimension ref="A1:L42"/>
  <sheetViews>
    <sheetView tabSelected="1" workbookViewId="0">
      <selection activeCell="M10" sqref="M10"/>
    </sheetView>
  </sheetViews>
  <sheetFormatPr defaultRowHeight="15" x14ac:dyDescent="0.25"/>
  <cols>
    <col min="2" max="5" width="14.28515625" bestFit="1" customWidth="1"/>
    <col min="6" max="6" width="12.7109375" bestFit="1" customWidth="1"/>
    <col min="7" max="7" width="13.28515625" customWidth="1"/>
    <col min="8" max="8" width="12.5703125" bestFit="1" customWidth="1"/>
    <col min="9" max="9" width="15.42578125" bestFit="1" customWidth="1"/>
    <col min="10" max="10" width="17" customWidth="1"/>
    <col min="11" max="11" width="15.42578125" bestFit="1" customWidth="1"/>
    <col min="12" max="12" width="11.28515625" bestFit="1" customWidth="1"/>
    <col min="258" max="261" width="14.28515625" bestFit="1" customWidth="1"/>
    <col min="262" max="262" width="12.7109375" bestFit="1" customWidth="1"/>
    <col min="263" max="263" width="13.28515625" customWidth="1"/>
    <col min="264" max="264" width="12.5703125" bestFit="1" customWidth="1"/>
    <col min="265" max="265" width="15.42578125" bestFit="1" customWidth="1"/>
    <col min="266" max="266" width="17" customWidth="1"/>
    <col min="267" max="267" width="15.42578125" bestFit="1" customWidth="1"/>
    <col min="268" max="268" width="11.28515625" bestFit="1" customWidth="1"/>
    <col min="514" max="517" width="14.28515625" bestFit="1" customWidth="1"/>
    <col min="518" max="518" width="12.7109375" bestFit="1" customWidth="1"/>
    <col min="519" max="519" width="13.28515625" customWidth="1"/>
    <col min="520" max="520" width="12.5703125" bestFit="1" customWidth="1"/>
    <col min="521" max="521" width="15.42578125" bestFit="1" customWidth="1"/>
    <col min="522" max="522" width="17" customWidth="1"/>
    <col min="523" max="523" width="15.42578125" bestFit="1" customWidth="1"/>
    <col min="524" max="524" width="11.28515625" bestFit="1" customWidth="1"/>
    <col min="770" max="773" width="14.28515625" bestFit="1" customWidth="1"/>
    <col min="774" max="774" width="12.7109375" bestFit="1" customWidth="1"/>
    <col min="775" max="775" width="13.28515625" customWidth="1"/>
    <col min="776" max="776" width="12.5703125" bestFit="1" customWidth="1"/>
    <col min="777" max="777" width="15.42578125" bestFit="1" customWidth="1"/>
    <col min="778" max="778" width="17" customWidth="1"/>
    <col min="779" max="779" width="15.42578125" bestFit="1" customWidth="1"/>
    <col min="780" max="780" width="11.28515625" bestFit="1" customWidth="1"/>
    <col min="1026" max="1029" width="14.28515625" bestFit="1" customWidth="1"/>
    <col min="1030" max="1030" width="12.7109375" bestFit="1" customWidth="1"/>
    <col min="1031" max="1031" width="13.28515625" customWidth="1"/>
    <col min="1032" max="1032" width="12.5703125" bestFit="1" customWidth="1"/>
    <col min="1033" max="1033" width="15.42578125" bestFit="1" customWidth="1"/>
    <col min="1034" max="1034" width="17" customWidth="1"/>
    <col min="1035" max="1035" width="15.42578125" bestFit="1" customWidth="1"/>
    <col min="1036" max="1036" width="11.28515625" bestFit="1" customWidth="1"/>
    <col min="1282" max="1285" width="14.28515625" bestFit="1" customWidth="1"/>
    <col min="1286" max="1286" width="12.7109375" bestFit="1" customWidth="1"/>
    <col min="1287" max="1287" width="13.28515625" customWidth="1"/>
    <col min="1288" max="1288" width="12.5703125" bestFit="1" customWidth="1"/>
    <col min="1289" max="1289" width="15.42578125" bestFit="1" customWidth="1"/>
    <col min="1290" max="1290" width="17" customWidth="1"/>
    <col min="1291" max="1291" width="15.42578125" bestFit="1" customWidth="1"/>
    <col min="1292" max="1292" width="11.28515625" bestFit="1" customWidth="1"/>
    <col min="1538" max="1541" width="14.28515625" bestFit="1" customWidth="1"/>
    <col min="1542" max="1542" width="12.7109375" bestFit="1" customWidth="1"/>
    <col min="1543" max="1543" width="13.28515625" customWidth="1"/>
    <col min="1544" max="1544" width="12.5703125" bestFit="1" customWidth="1"/>
    <col min="1545" max="1545" width="15.42578125" bestFit="1" customWidth="1"/>
    <col min="1546" max="1546" width="17" customWidth="1"/>
    <col min="1547" max="1547" width="15.42578125" bestFit="1" customWidth="1"/>
    <col min="1548" max="1548" width="11.28515625" bestFit="1" customWidth="1"/>
    <col min="1794" max="1797" width="14.28515625" bestFit="1" customWidth="1"/>
    <col min="1798" max="1798" width="12.7109375" bestFit="1" customWidth="1"/>
    <col min="1799" max="1799" width="13.28515625" customWidth="1"/>
    <col min="1800" max="1800" width="12.5703125" bestFit="1" customWidth="1"/>
    <col min="1801" max="1801" width="15.42578125" bestFit="1" customWidth="1"/>
    <col min="1802" max="1802" width="17" customWidth="1"/>
    <col min="1803" max="1803" width="15.42578125" bestFit="1" customWidth="1"/>
    <col min="1804" max="1804" width="11.28515625" bestFit="1" customWidth="1"/>
    <col min="2050" max="2053" width="14.28515625" bestFit="1" customWidth="1"/>
    <col min="2054" max="2054" width="12.7109375" bestFit="1" customWidth="1"/>
    <col min="2055" max="2055" width="13.28515625" customWidth="1"/>
    <col min="2056" max="2056" width="12.5703125" bestFit="1" customWidth="1"/>
    <col min="2057" max="2057" width="15.42578125" bestFit="1" customWidth="1"/>
    <col min="2058" max="2058" width="17" customWidth="1"/>
    <col min="2059" max="2059" width="15.42578125" bestFit="1" customWidth="1"/>
    <col min="2060" max="2060" width="11.28515625" bestFit="1" customWidth="1"/>
    <col min="2306" max="2309" width="14.28515625" bestFit="1" customWidth="1"/>
    <col min="2310" max="2310" width="12.7109375" bestFit="1" customWidth="1"/>
    <col min="2311" max="2311" width="13.28515625" customWidth="1"/>
    <col min="2312" max="2312" width="12.5703125" bestFit="1" customWidth="1"/>
    <col min="2313" max="2313" width="15.42578125" bestFit="1" customWidth="1"/>
    <col min="2314" max="2314" width="17" customWidth="1"/>
    <col min="2315" max="2315" width="15.42578125" bestFit="1" customWidth="1"/>
    <col min="2316" max="2316" width="11.28515625" bestFit="1" customWidth="1"/>
    <col min="2562" max="2565" width="14.28515625" bestFit="1" customWidth="1"/>
    <col min="2566" max="2566" width="12.7109375" bestFit="1" customWidth="1"/>
    <col min="2567" max="2567" width="13.28515625" customWidth="1"/>
    <col min="2568" max="2568" width="12.5703125" bestFit="1" customWidth="1"/>
    <col min="2569" max="2569" width="15.42578125" bestFit="1" customWidth="1"/>
    <col min="2570" max="2570" width="17" customWidth="1"/>
    <col min="2571" max="2571" width="15.42578125" bestFit="1" customWidth="1"/>
    <col min="2572" max="2572" width="11.28515625" bestFit="1" customWidth="1"/>
    <col min="2818" max="2821" width="14.28515625" bestFit="1" customWidth="1"/>
    <col min="2822" max="2822" width="12.7109375" bestFit="1" customWidth="1"/>
    <col min="2823" max="2823" width="13.28515625" customWidth="1"/>
    <col min="2824" max="2824" width="12.5703125" bestFit="1" customWidth="1"/>
    <col min="2825" max="2825" width="15.42578125" bestFit="1" customWidth="1"/>
    <col min="2826" max="2826" width="17" customWidth="1"/>
    <col min="2827" max="2827" width="15.42578125" bestFit="1" customWidth="1"/>
    <col min="2828" max="2828" width="11.28515625" bestFit="1" customWidth="1"/>
    <col min="3074" max="3077" width="14.28515625" bestFit="1" customWidth="1"/>
    <col min="3078" max="3078" width="12.7109375" bestFit="1" customWidth="1"/>
    <col min="3079" max="3079" width="13.28515625" customWidth="1"/>
    <col min="3080" max="3080" width="12.5703125" bestFit="1" customWidth="1"/>
    <col min="3081" max="3081" width="15.42578125" bestFit="1" customWidth="1"/>
    <col min="3082" max="3082" width="17" customWidth="1"/>
    <col min="3083" max="3083" width="15.42578125" bestFit="1" customWidth="1"/>
    <col min="3084" max="3084" width="11.28515625" bestFit="1" customWidth="1"/>
    <col min="3330" max="3333" width="14.28515625" bestFit="1" customWidth="1"/>
    <col min="3334" max="3334" width="12.7109375" bestFit="1" customWidth="1"/>
    <col min="3335" max="3335" width="13.28515625" customWidth="1"/>
    <col min="3336" max="3336" width="12.5703125" bestFit="1" customWidth="1"/>
    <col min="3337" max="3337" width="15.42578125" bestFit="1" customWidth="1"/>
    <col min="3338" max="3338" width="17" customWidth="1"/>
    <col min="3339" max="3339" width="15.42578125" bestFit="1" customWidth="1"/>
    <col min="3340" max="3340" width="11.28515625" bestFit="1" customWidth="1"/>
    <col min="3586" max="3589" width="14.28515625" bestFit="1" customWidth="1"/>
    <col min="3590" max="3590" width="12.7109375" bestFit="1" customWidth="1"/>
    <col min="3591" max="3591" width="13.28515625" customWidth="1"/>
    <col min="3592" max="3592" width="12.5703125" bestFit="1" customWidth="1"/>
    <col min="3593" max="3593" width="15.42578125" bestFit="1" customWidth="1"/>
    <col min="3594" max="3594" width="17" customWidth="1"/>
    <col min="3595" max="3595" width="15.42578125" bestFit="1" customWidth="1"/>
    <col min="3596" max="3596" width="11.28515625" bestFit="1" customWidth="1"/>
    <col min="3842" max="3845" width="14.28515625" bestFit="1" customWidth="1"/>
    <col min="3846" max="3846" width="12.7109375" bestFit="1" customWidth="1"/>
    <col min="3847" max="3847" width="13.28515625" customWidth="1"/>
    <col min="3848" max="3848" width="12.5703125" bestFit="1" customWidth="1"/>
    <col min="3849" max="3849" width="15.42578125" bestFit="1" customWidth="1"/>
    <col min="3850" max="3850" width="17" customWidth="1"/>
    <col min="3851" max="3851" width="15.42578125" bestFit="1" customWidth="1"/>
    <col min="3852" max="3852" width="11.28515625" bestFit="1" customWidth="1"/>
    <col min="4098" max="4101" width="14.28515625" bestFit="1" customWidth="1"/>
    <col min="4102" max="4102" width="12.7109375" bestFit="1" customWidth="1"/>
    <col min="4103" max="4103" width="13.28515625" customWidth="1"/>
    <col min="4104" max="4104" width="12.5703125" bestFit="1" customWidth="1"/>
    <col min="4105" max="4105" width="15.42578125" bestFit="1" customWidth="1"/>
    <col min="4106" max="4106" width="17" customWidth="1"/>
    <col min="4107" max="4107" width="15.42578125" bestFit="1" customWidth="1"/>
    <col min="4108" max="4108" width="11.28515625" bestFit="1" customWidth="1"/>
    <col min="4354" max="4357" width="14.28515625" bestFit="1" customWidth="1"/>
    <col min="4358" max="4358" width="12.7109375" bestFit="1" customWidth="1"/>
    <col min="4359" max="4359" width="13.28515625" customWidth="1"/>
    <col min="4360" max="4360" width="12.5703125" bestFit="1" customWidth="1"/>
    <col min="4361" max="4361" width="15.42578125" bestFit="1" customWidth="1"/>
    <col min="4362" max="4362" width="17" customWidth="1"/>
    <col min="4363" max="4363" width="15.42578125" bestFit="1" customWidth="1"/>
    <col min="4364" max="4364" width="11.28515625" bestFit="1" customWidth="1"/>
    <col min="4610" max="4613" width="14.28515625" bestFit="1" customWidth="1"/>
    <col min="4614" max="4614" width="12.7109375" bestFit="1" customWidth="1"/>
    <col min="4615" max="4615" width="13.28515625" customWidth="1"/>
    <col min="4616" max="4616" width="12.5703125" bestFit="1" customWidth="1"/>
    <col min="4617" max="4617" width="15.42578125" bestFit="1" customWidth="1"/>
    <col min="4618" max="4618" width="17" customWidth="1"/>
    <col min="4619" max="4619" width="15.42578125" bestFit="1" customWidth="1"/>
    <col min="4620" max="4620" width="11.28515625" bestFit="1" customWidth="1"/>
    <col min="4866" max="4869" width="14.28515625" bestFit="1" customWidth="1"/>
    <col min="4870" max="4870" width="12.7109375" bestFit="1" customWidth="1"/>
    <col min="4871" max="4871" width="13.28515625" customWidth="1"/>
    <col min="4872" max="4872" width="12.5703125" bestFit="1" customWidth="1"/>
    <col min="4873" max="4873" width="15.42578125" bestFit="1" customWidth="1"/>
    <col min="4874" max="4874" width="17" customWidth="1"/>
    <col min="4875" max="4875" width="15.42578125" bestFit="1" customWidth="1"/>
    <col min="4876" max="4876" width="11.28515625" bestFit="1" customWidth="1"/>
    <col min="5122" max="5125" width="14.28515625" bestFit="1" customWidth="1"/>
    <col min="5126" max="5126" width="12.7109375" bestFit="1" customWidth="1"/>
    <col min="5127" max="5127" width="13.28515625" customWidth="1"/>
    <col min="5128" max="5128" width="12.5703125" bestFit="1" customWidth="1"/>
    <col min="5129" max="5129" width="15.42578125" bestFit="1" customWidth="1"/>
    <col min="5130" max="5130" width="17" customWidth="1"/>
    <col min="5131" max="5131" width="15.42578125" bestFit="1" customWidth="1"/>
    <col min="5132" max="5132" width="11.28515625" bestFit="1" customWidth="1"/>
    <col min="5378" max="5381" width="14.28515625" bestFit="1" customWidth="1"/>
    <col min="5382" max="5382" width="12.7109375" bestFit="1" customWidth="1"/>
    <col min="5383" max="5383" width="13.28515625" customWidth="1"/>
    <col min="5384" max="5384" width="12.5703125" bestFit="1" customWidth="1"/>
    <col min="5385" max="5385" width="15.42578125" bestFit="1" customWidth="1"/>
    <col min="5386" max="5386" width="17" customWidth="1"/>
    <col min="5387" max="5387" width="15.42578125" bestFit="1" customWidth="1"/>
    <col min="5388" max="5388" width="11.28515625" bestFit="1" customWidth="1"/>
    <col min="5634" max="5637" width="14.28515625" bestFit="1" customWidth="1"/>
    <col min="5638" max="5638" width="12.7109375" bestFit="1" customWidth="1"/>
    <col min="5639" max="5639" width="13.28515625" customWidth="1"/>
    <col min="5640" max="5640" width="12.5703125" bestFit="1" customWidth="1"/>
    <col min="5641" max="5641" width="15.42578125" bestFit="1" customWidth="1"/>
    <col min="5642" max="5642" width="17" customWidth="1"/>
    <col min="5643" max="5643" width="15.42578125" bestFit="1" customWidth="1"/>
    <col min="5644" max="5644" width="11.28515625" bestFit="1" customWidth="1"/>
    <col min="5890" max="5893" width="14.28515625" bestFit="1" customWidth="1"/>
    <col min="5894" max="5894" width="12.7109375" bestFit="1" customWidth="1"/>
    <col min="5895" max="5895" width="13.28515625" customWidth="1"/>
    <col min="5896" max="5896" width="12.5703125" bestFit="1" customWidth="1"/>
    <col min="5897" max="5897" width="15.42578125" bestFit="1" customWidth="1"/>
    <col min="5898" max="5898" width="17" customWidth="1"/>
    <col min="5899" max="5899" width="15.42578125" bestFit="1" customWidth="1"/>
    <col min="5900" max="5900" width="11.28515625" bestFit="1" customWidth="1"/>
    <col min="6146" max="6149" width="14.28515625" bestFit="1" customWidth="1"/>
    <col min="6150" max="6150" width="12.7109375" bestFit="1" customWidth="1"/>
    <col min="6151" max="6151" width="13.28515625" customWidth="1"/>
    <col min="6152" max="6152" width="12.5703125" bestFit="1" customWidth="1"/>
    <col min="6153" max="6153" width="15.42578125" bestFit="1" customWidth="1"/>
    <col min="6154" max="6154" width="17" customWidth="1"/>
    <col min="6155" max="6155" width="15.42578125" bestFit="1" customWidth="1"/>
    <col min="6156" max="6156" width="11.28515625" bestFit="1" customWidth="1"/>
    <col min="6402" max="6405" width="14.28515625" bestFit="1" customWidth="1"/>
    <col min="6406" max="6406" width="12.7109375" bestFit="1" customWidth="1"/>
    <col min="6407" max="6407" width="13.28515625" customWidth="1"/>
    <col min="6408" max="6408" width="12.5703125" bestFit="1" customWidth="1"/>
    <col min="6409" max="6409" width="15.42578125" bestFit="1" customWidth="1"/>
    <col min="6410" max="6410" width="17" customWidth="1"/>
    <col min="6411" max="6411" width="15.42578125" bestFit="1" customWidth="1"/>
    <col min="6412" max="6412" width="11.28515625" bestFit="1" customWidth="1"/>
    <col min="6658" max="6661" width="14.28515625" bestFit="1" customWidth="1"/>
    <col min="6662" max="6662" width="12.7109375" bestFit="1" customWidth="1"/>
    <col min="6663" max="6663" width="13.28515625" customWidth="1"/>
    <col min="6664" max="6664" width="12.5703125" bestFit="1" customWidth="1"/>
    <col min="6665" max="6665" width="15.42578125" bestFit="1" customWidth="1"/>
    <col min="6666" max="6666" width="17" customWidth="1"/>
    <col min="6667" max="6667" width="15.42578125" bestFit="1" customWidth="1"/>
    <col min="6668" max="6668" width="11.28515625" bestFit="1" customWidth="1"/>
    <col min="6914" max="6917" width="14.28515625" bestFit="1" customWidth="1"/>
    <col min="6918" max="6918" width="12.7109375" bestFit="1" customWidth="1"/>
    <col min="6919" max="6919" width="13.28515625" customWidth="1"/>
    <col min="6920" max="6920" width="12.5703125" bestFit="1" customWidth="1"/>
    <col min="6921" max="6921" width="15.42578125" bestFit="1" customWidth="1"/>
    <col min="6922" max="6922" width="17" customWidth="1"/>
    <col min="6923" max="6923" width="15.42578125" bestFit="1" customWidth="1"/>
    <col min="6924" max="6924" width="11.28515625" bestFit="1" customWidth="1"/>
    <col min="7170" max="7173" width="14.28515625" bestFit="1" customWidth="1"/>
    <col min="7174" max="7174" width="12.7109375" bestFit="1" customWidth="1"/>
    <col min="7175" max="7175" width="13.28515625" customWidth="1"/>
    <col min="7176" max="7176" width="12.5703125" bestFit="1" customWidth="1"/>
    <col min="7177" max="7177" width="15.42578125" bestFit="1" customWidth="1"/>
    <col min="7178" max="7178" width="17" customWidth="1"/>
    <col min="7179" max="7179" width="15.42578125" bestFit="1" customWidth="1"/>
    <col min="7180" max="7180" width="11.28515625" bestFit="1" customWidth="1"/>
    <col min="7426" max="7429" width="14.28515625" bestFit="1" customWidth="1"/>
    <col min="7430" max="7430" width="12.7109375" bestFit="1" customWidth="1"/>
    <col min="7431" max="7431" width="13.28515625" customWidth="1"/>
    <col min="7432" max="7432" width="12.5703125" bestFit="1" customWidth="1"/>
    <col min="7433" max="7433" width="15.42578125" bestFit="1" customWidth="1"/>
    <col min="7434" max="7434" width="17" customWidth="1"/>
    <col min="7435" max="7435" width="15.42578125" bestFit="1" customWidth="1"/>
    <col min="7436" max="7436" width="11.28515625" bestFit="1" customWidth="1"/>
    <col min="7682" max="7685" width="14.28515625" bestFit="1" customWidth="1"/>
    <col min="7686" max="7686" width="12.7109375" bestFit="1" customWidth="1"/>
    <col min="7687" max="7687" width="13.28515625" customWidth="1"/>
    <col min="7688" max="7688" width="12.5703125" bestFit="1" customWidth="1"/>
    <col min="7689" max="7689" width="15.42578125" bestFit="1" customWidth="1"/>
    <col min="7690" max="7690" width="17" customWidth="1"/>
    <col min="7691" max="7691" width="15.42578125" bestFit="1" customWidth="1"/>
    <col min="7692" max="7692" width="11.28515625" bestFit="1" customWidth="1"/>
    <col min="7938" max="7941" width="14.28515625" bestFit="1" customWidth="1"/>
    <col min="7942" max="7942" width="12.7109375" bestFit="1" customWidth="1"/>
    <col min="7943" max="7943" width="13.28515625" customWidth="1"/>
    <col min="7944" max="7944" width="12.5703125" bestFit="1" customWidth="1"/>
    <col min="7945" max="7945" width="15.42578125" bestFit="1" customWidth="1"/>
    <col min="7946" max="7946" width="17" customWidth="1"/>
    <col min="7947" max="7947" width="15.42578125" bestFit="1" customWidth="1"/>
    <col min="7948" max="7948" width="11.28515625" bestFit="1" customWidth="1"/>
    <col min="8194" max="8197" width="14.28515625" bestFit="1" customWidth="1"/>
    <col min="8198" max="8198" width="12.7109375" bestFit="1" customWidth="1"/>
    <col min="8199" max="8199" width="13.28515625" customWidth="1"/>
    <col min="8200" max="8200" width="12.5703125" bestFit="1" customWidth="1"/>
    <col min="8201" max="8201" width="15.42578125" bestFit="1" customWidth="1"/>
    <col min="8202" max="8202" width="17" customWidth="1"/>
    <col min="8203" max="8203" width="15.42578125" bestFit="1" customWidth="1"/>
    <col min="8204" max="8204" width="11.28515625" bestFit="1" customWidth="1"/>
    <col min="8450" max="8453" width="14.28515625" bestFit="1" customWidth="1"/>
    <col min="8454" max="8454" width="12.7109375" bestFit="1" customWidth="1"/>
    <col min="8455" max="8455" width="13.28515625" customWidth="1"/>
    <col min="8456" max="8456" width="12.5703125" bestFit="1" customWidth="1"/>
    <col min="8457" max="8457" width="15.42578125" bestFit="1" customWidth="1"/>
    <col min="8458" max="8458" width="17" customWidth="1"/>
    <col min="8459" max="8459" width="15.42578125" bestFit="1" customWidth="1"/>
    <col min="8460" max="8460" width="11.28515625" bestFit="1" customWidth="1"/>
    <col min="8706" max="8709" width="14.28515625" bestFit="1" customWidth="1"/>
    <col min="8710" max="8710" width="12.7109375" bestFit="1" customWidth="1"/>
    <col min="8711" max="8711" width="13.28515625" customWidth="1"/>
    <col min="8712" max="8712" width="12.5703125" bestFit="1" customWidth="1"/>
    <col min="8713" max="8713" width="15.42578125" bestFit="1" customWidth="1"/>
    <col min="8714" max="8714" width="17" customWidth="1"/>
    <col min="8715" max="8715" width="15.42578125" bestFit="1" customWidth="1"/>
    <col min="8716" max="8716" width="11.28515625" bestFit="1" customWidth="1"/>
    <col min="8962" max="8965" width="14.28515625" bestFit="1" customWidth="1"/>
    <col min="8966" max="8966" width="12.7109375" bestFit="1" customWidth="1"/>
    <col min="8967" max="8967" width="13.28515625" customWidth="1"/>
    <col min="8968" max="8968" width="12.5703125" bestFit="1" customWidth="1"/>
    <col min="8969" max="8969" width="15.42578125" bestFit="1" customWidth="1"/>
    <col min="8970" max="8970" width="17" customWidth="1"/>
    <col min="8971" max="8971" width="15.42578125" bestFit="1" customWidth="1"/>
    <col min="8972" max="8972" width="11.28515625" bestFit="1" customWidth="1"/>
    <col min="9218" max="9221" width="14.28515625" bestFit="1" customWidth="1"/>
    <col min="9222" max="9222" width="12.7109375" bestFit="1" customWidth="1"/>
    <col min="9223" max="9223" width="13.28515625" customWidth="1"/>
    <col min="9224" max="9224" width="12.5703125" bestFit="1" customWidth="1"/>
    <col min="9225" max="9225" width="15.42578125" bestFit="1" customWidth="1"/>
    <col min="9226" max="9226" width="17" customWidth="1"/>
    <col min="9227" max="9227" width="15.42578125" bestFit="1" customWidth="1"/>
    <col min="9228" max="9228" width="11.28515625" bestFit="1" customWidth="1"/>
    <col min="9474" max="9477" width="14.28515625" bestFit="1" customWidth="1"/>
    <col min="9478" max="9478" width="12.7109375" bestFit="1" customWidth="1"/>
    <col min="9479" max="9479" width="13.28515625" customWidth="1"/>
    <col min="9480" max="9480" width="12.5703125" bestFit="1" customWidth="1"/>
    <col min="9481" max="9481" width="15.42578125" bestFit="1" customWidth="1"/>
    <col min="9482" max="9482" width="17" customWidth="1"/>
    <col min="9483" max="9483" width="15.42578125" bestFit="1" customWidth="1"/>
    <col min="9484" max="9484" width="11.28515625" bestFit="1" customWidth="1"/>
    <col min="9730" max="9733" width="14.28515625" bestFit="1" customWidth="1"/>
    <col min="9734" max="9734" width="12.7109375" bestFit="1" customWidth="1"/>
    <col min="9735" max="9735" width="13.28515625" customWidth="1"/>
    <col min="9736" max="9736" width="12.5703125" bestFit="1" customWidth="1"/>
    <col min="9737" max="9737" width="15.42578125" bestFit="1" customWidth="1"/>
    <col min="9738" max="9738" width="17" customWidth="1"/>
    <col min="9739" max="9739" width="15.42578125" bestFit="1" customWidth="1"/>
    <col min="9740" max="9740" width="11.28515625" bestFit="1" customWidth="1"/>
    <col min="9986" max="9989" width="14.28515625" bestFit="1" customWidth="1"/>
    <col min="9990" max="9990" width="12.7109375" bestFit="1" customWidth="1"/>
    <col min="9991" max="9991" width="13.28515625" customWidth="1"/>
    <col min="9992" max="9992" width="12.5703125" bestFit="1" customWidth="1"/>
    <col min="9993" max="9993" width="15.42578125" bestFit="1" customWidth="1"/>
    <col min="9994" max="9994" width="17" customWidth="1"/>
    <col min="9995" max="9995" width="15.42578125" bestFit="1" customWidth="1"/>
    <col min="9996" max="9996" width="11.28515625" bestFit="1" customWidth="1"/>
    <col min="10242" max="10245" width="14.28515625" bestFit="1" customWidth="1"/>
    <col min="10246" max="10246" width="12.7109375" bestFit="1" customWidth="1"/>
    <col min="10247" max="10247" width="13.28515625" customWidth="1"/>
    <col min="10248" max="10248" width="12.5703125" bestFit="1" customWidth="1"/>
    <col min="10249" max="10249" width="15.42578125" bestFit="1" customWidth="1"/>
    <col min="10250" max="10250" width="17" customWidth="1"/>
    <col min="10251" max="10251" width="15.42578125" bestFit="1" customWidth="1"/>
    <col min="10252" max="10252" width="11.28515625" bestFit="1" customWidth="1"/>
    <col min="10498" max="10501" width="14.28515625" bestFit="1" customWidth="1"/>
    <col min="10502" max="10502" width="12.7109375" bestFit="1" customWidth="1"/>
    <col min="10503" max="10503" width="13.28515625" customWidth="1"/>
    <col min="10504" max="10504" width="12.5703125" bestFit="1" customWidth="1"/>
    <col min="10505" max="10505" width="15.42578125" bestFit="1" customWidth="1"/>
    <col min="10506" max="10506" width="17" customWidth="1"/>
    <col min="10507" max="10507" width="15.42578125" bestFit="1" customWidth="1"/>
    <col min="10508" max="10508" width="11.28515625" bestFit="1" customWidth="1"/>
    <col min="10754" max="10757" width="14.28515625" bestFit="1" customWidth="1"/>
    <col min="10758" max="10758" width="12.7109375" bestFit="1" customWidth="1"/>
    <col min="10759" max="10759" width="13.28515625" customWidth="1"/>
    <col min="10760" max="10760" width="12.5703125" bestFit="1" customWidth="1"/>
    <col min="10761" max="10761" width="15.42578125" bestFit="1" customWidth="1"/>
    <col min="10762" max="10762" width="17" customWidth="1"/>
    <col min="10763" max="10763" width="15.42578125" bestFit="1" customWidth="1"/>
    <col min="10764" max="10764" width="11.28515625" bestFit="1" customWidth="1"/>
    <col min="11010" max="11013" width="14.28515625" bestFit="1" customWidth="1"/>
    <col min="11014" max="11014" width="12.7109375" bestFit="1" customWidth="1"/>
    <col min="11015" max="11015" width="13.28515625" customWidth="1"/>
    <col min="11016" max="11016" width="12.5703125" bestFit="1" customWidth="1"/>
    <col min="11017" max="11017" width="15.42578125" bestFit="1" customWidth="1"/>
    <col min="11018" max="11018" width="17" customWidth="1"/>
    <col min="11019" max="11019" width="15.42578125" bestFit="1" customWidth="1"/>
    <col min="11020" max="11020" width="11.28515625" bestFit="1" customWidth="1"/>
    <col min="11266" max="11269" width="14.28515625" bestFit="1" customWidth="1"/>
    <col min="11270" max="11270" width="12.7109375" bestFit="1" customWidth="1"/>
    <col min="11271" max="11271" width="13.28515625" customWidth="1"/>
    <col min="11272" max="11272" width="12.5703125" bestFit="1" customWidth="1"/>
    <col min="11273" max="11273" width="15.42578125" bestFit="1" customWidth="1"/>
    <col min="11274" max="11274" width="17" customWidth="1"/>
    <col min="11275" max="11275" width="15.42578125" bestFit="1" customWidth="1"/>
    <col min="11276" max="11276" width="11.28515625" bestFit="1" customWidth="1"/>
    <col min="11522" max="11525" width="14.28515625" bestFit="1" customWidth="1"/>
    <col min="11526" max="11526" width="12.7109375" bestFit="1" customWidth="1"/>
    <col min="11527" max="11527" width="13.28515625" customWidth="1"/>
    <col min="11528" max="11528" width="12.5703125" bestFit="1" customWidth="1"/>
    <col min="11529" max="11529" width="15.42578125" bestFit="1" customWidth="1"/>
    <col min="11530" max="11530" width="17" customWidth="1"/>
    <col min="11531" max="11531" width="15.42578125" bestFit="1" customWidth="1"/>
    <col min="11532" max="11532" width="11.28515625" bestFit="1" customWidth="1"/>
    <col min="11778" max="11781" width="14.28515625" bestFit="1" customWidth="1"/>
    <col min="11782" max="11782" width="12.7109375" bestFit="1" customWidth="1"/>
    <col min="11783" max="11783" width="13.28515625" customWidth="1"/>
    <col min="11784" max="11784" width="12.5703125" bestFit="1" customWidth="1"/>
    <col min="11785" max="11785" width="15.42578125" bestFit="1" customWidth="1"/>
    <col min="11786" max="11786" width="17" customWidth="1"/>
    <col min="11787" max="11787" width="15.42578125" bestFit="1" customWidth="1"/>
    <col min="11788" max="11788" width="11.28515625" bestFit="1" customWidth="1"/>
    <col min="12034" max="12037" width="14.28515625" bestFit="1" customWidth="1"/>
    <col min="12038" max="12038" width="12.7109375" bestFit="1" customWidth="1"/>
    <col min="12039" max="12039" width="13.28515625" customWidth="1"/>
    <col min="12040" max="12040" width="12.5703125" bestFit="1" customWidth="1"/>
    <col min="12041" max="12041" width="15.42578125" bestFit="1" customWidth="1"/>
    <col min="12042" max="12042" width="17" customWidth="1"/>
    <col min="12043" max="12043" width="15.42578125" bestFit="1" customWidth="1"/>
    <col min="12044" max="12044" width="11.28515625" bestFit="1" customWidth="1"/>
    <col min="12290" max="12293" width="14.28515625" bestFit="1" customWidth="1"/>
    <col min="12294" max="12294" width="12.7109375" bestFit="1" customWidth="1"/>
    <col min="12295" max="12295" width="13.28515625" customWidth="1"/>
    <col min="12296" max="12296" width="12.5703125" bestFit="1" customWidth="1"/>
    <col min="12297" max="12297" width="15.42578125" bestFit="1" customWidth="1"/>
    <col min="12298" max="12298" width="17" customWidth="1"/>
    <col min="12299" max="12299" width="15.42578125" bestFit="1" customWidth="1"/>
    <col min="12300" max="12300" width="11.28515625" bestFit="1" customWidth="1"/>
    <col min="12546" max="12549" width="14.28515625" bestFit="1" customWidth="1"/>
    <col min="12550" max="12550" width="12.7109375" bestFit="1" customWidth="1"/>
    <col min="12551" max="12551" width="13.28515625" customWidth="1"/>
    <col min="12552" max="12552" width="12.5703125" bestFit="1" customWidth="1"/>
    <col min="12553" max="12553" width="15.42578125" bestFit="1" customWidth="1"/>
    <col min="12554" max="12554" width="17" customWidth="1"/>
    <col min="12555" max="12555" width="15.42578125" bestFit="1" customWidth="1"/>
    <col min="12556" max="12556" width="11.28515625" bestFit="1" customWidth="1"/>
    <col min="12802" max="12805" width="14.28515625" bestFit="1" customWidth="1"/>
    <col min="12806" max="12806" width="12.7109375" bestFit="1" customWidth="1"/>
    <col min="12807" max="12807" width="13.28515625" customWidth="1"/>
    <col min="12808" max="12808" width="12.5703125" bestFit="1" customWidth="1"/>
    <col min="12809" max="12809" width="15.42578125" bestFit="1" customWidth="1"/>
    <col min="12810" max="12810" width="17" customWidth="1"/>
    <col min="12811" max="12811" width="15.42578125" bestFit="1" customWidth="1"/>
    <col min="12812" max="12812" width="11.28515625" bestFit="1" customWidth="1"/>
    <col min="13058" max="13061" width="14.28515625" bestFit="1" customWidth="1"/>
    <col min="13062" max="13062" width="12.7109375" bestFit="1" customWidth="1"/>
    <col min="13063" max="13063" width="13.28515625" customWidth="1"/>
    <col min="13064" max="13064" width="12.5703125" bestFit="1" customWidth="1"/>
    <col min="13065" max="13065" width="15.42578125" bestFit="1" customWidth="1"/>
    <col min="13066" max="13066" width="17" customWidth="1"/>
    <col min="13067" max="13067" width="15.42578125" bestFit="1" customWidth="1"/>
    <col min="13068" max="13068" width="11.28515625" bestFit="1" customWidth="1"/>
    <col min="13314" max="13317" width="14.28515625" bestFit="1" customWidth="1"/>
    <col min="13318" max="13318" width="12.7109375" bestFit="1" customWidth="1"/>
    <col min="13319" max="13319" width="13.28515625" customWidth="1"/>
    <col min="13320" max="13320" width="12.5703125" bestFit="1" customWidth="1"/>
    <col min="13321" max="13321" width="15.42578125" bestFit="1" customWidth="1"/>
    <col min="13322" max="13322" width="17" customWidth="1"/>
    <col min="13323" max="13323" width="15.42578125" bestFit="1" customWidth="1"/>
    <col min="13324" max="13324" width="11.28515625" bestFit="1" customWidth="1"/>
    <col min="13570" max="13573" width="14.28515625" bestFit="1" customWidth="1"/>
    <col min="13574" max="13574" width="12.7109375" bestFit="1" customWidth="1"/>
    <col min="13575" max="13575" width="13.28515625" customWidth="1"/>
    <col min="13576" max="13576" width="12.5703125" bestFit="1" customWidth="1"/>
    <col min="13577" max="13577" width="15.42578125" bestFit="1" customWidth="1"/>
    <col min="13578" max="13578" width="17" customWidth="1"/>
    <col min="13579" max="13579" width="15.42578125" bestFit="1" customWidth="1"/>
    <col min="13580" max="13580" width="11.28515625" bestFit="1" customWidth="1"/>
    <col min="13826" max="13829" width="14.28515625" bestFit="1" customWidth="1"/>
    <col min="13830" max="13830" width="12.7109375" bestFit="1" customWidth="1"/>
    <col min="13831" max="13831" width="13.28515625" customWidth="1"/>
    <col min="13832" max="13832" width="12.5703125" bestFit="1" customWidth="1"/>
    <col min="13833" max="13833" width="15.42578125" bestFit="1" customWidth="1"/>
    <col min="13834" max="13834" width="17" customWidth="1"/>
    <col min="13835" max="13835" width="15.42578125" bestFit="1" customWidth="1"/>
    <col min="13836" max="13836" width="11.28515625" bestFit="1" customWidth="1"/>
    <col min="14082" max="14085" width="14.28515625" bestFit="1" customWidth="1"/>
    <col min="14086" max="14086" width="12.7109375" bestFit="1" customWidth="1"/>
    <col min="14087" max="14087" width="13.28515625" customWidth="1"/>
    <col min="14088" max="14088" width="12.5703125" bestFit="1" customWidth="1"/>
    <col min="14089" max="14089" width="15.42578125" bestFit="1" customWidth="1"/>
    <col min="14090" max="14090" width="17" customWidth="1"/>
    <col min="14091" max="14091" width="15.42578125" bestFit="1" customWidth="1"/>
    <col min="14092" max="14092" width="11.28515625" bestFit="1" customWidth="1"/>
    <col min="14338" max="14341" width="14.28515625" bestFit="1" customWidth="1"/>
    <col min="14342" max="14342" width="12.7109375" bestFit="1" customWidth="1"/>
    <col min="14343" max="14343" width="13.28515625" customWidth="1"/>
    <col min="14344" max="14344" width="12.5703125" bestFit="1" customWidth="1"/>
    <col min="14345" max="14345" width="15.42578125" bestFit="1" customWidth="1"/>
    <col min="14346" max="14346" width="17" customWidth="1"/>
    <col min="14347" max="14347" width="15.42578125" bestFit="1" customWidth="1"/>
    <col min="14348" max="14348" width="11.28515625" bestFit="1" customWidth="1"/>
    <col min="14594" max="14597" width="14.28515625" bestFit="1" customWidth="1"/>
    <col min="14598" max="14598" width="12.7109375" bestFit="1" customWidth="1"/>
    <col min="14599" max="14599" width="13.28515625" customWidth="1"/>
    <col min="14600" max="14600" width="12.5703125" bestFit="1" customWidth="1"/>
    <col min="14601" max="14601" width="15.42578125" bestFit="1" customWidth="1"/>
    <col min="14602" max="14602" width="17" customWidth="1"/>
    <col min="14603" max="14603" width="15.42578125" bestFit="1" customWidth="1"/>
    <col min="14604" max="14604" width="11.28515625" bestFit="1" customWidth="1"/>
    <col min="14850" max="14853" width="14.28515625" bestFit="1" customWidth="1"/>
    <col min="14854" max="14854" width="12.7109375" bestFit="1" customWidth="1"/>
    <col min="14855" max="14855" width="13.28515625" customWidth="1"/>
    <col min="14856" max="14856" width="12.5703125" bestFit="1" customWidth="1"/>
    <col min="14857" max="14857" width="15.42578125" bestFit="1" customWidth="1"/>
    <col min="14858" max="14858" width="17" customWidth="1"/>
    <col min="14859" max="14859" width="15.42578125" bestFit="1" customWidth="1"/>
    <col min="14860" max="14860" width="11.28515625" bestFit="1" customWidth="1"/>
    <col min="15106" max="15109" width="14.28515625" bestFit="1" customWidth="1"/>
    <col min="15110" max="15110" width="12.7109375" bestFit="1" customWidth="1"/>
    <col min="15111" max="15111" width="13.28515625" customWidth="1"/>
    <col min="15112" max="15112" width="12.5703125" bestFit="1" customWidth="1"/>
    <col min="15113" max="15113" width="15.42578125" bestFit="1" customWidth="1"/>
    <col min="15114" max="15114" width="17" customWidth="1"/>
    <col min="15115" max="15115" width="15.42578125" bestFit="1" customWidth="1"/>
    <col min="15116" max="15116" width="11.28515625" bestFit="1" customWidth="1"/>
    <col min="15362" max="15365" width="14.28515625" bestFit="1" customWidth="1"/>
    <col min="15366" max="15366" width="12.7109375" bestFit="1" customWidth="1"/>
    <col min="15367" max="15367" width="13.28515625" customWidth="1"/>
    <col min="15368" max="15368" width="12.5703125" bestFit="1" customWidth="1"/>
    <col min="15369" max="15369" width="15.42578125" bestFit="1" customWidth="1"/>
    <col min="15370" max="15370" width="17" customWidth="1"/>
    <col min="15371" max="15371" width="15.42578125" bestFit="1" customWidth="1"/>
    <col min="15372" max="15372" width="11.28515625" bestFit="1" customWidth="1"/>
    <col min="15618" max="15621" width="14.28515625" bestFit="1" customWidth="1"/>
    <col min="15622" max="15622" width="12.7109375" bestFit="1" customWidth="1"/>
    <col min="15623" max="15623" width="13.28515625" customWidth="1"/>
    <col min="15624" max="15624" width="12.5703125" bestFit="1" customWidth="1"/>
    <col min="15625" max="15625" width="15.42578125" bestFit="1" customWidth="1"/>
    <col min="15626" max="15626" width="17" customWidth="1"/>
    <col min="15627" max="15627" width="15.42578125" bestFit="1" customWidth="1"/>
    <col min="15628" max="15628" width="11.28515625" bestFit="1" customWidth="1"/>
    <col min="15874" max="15877" width="14.28515625" bestFit="1" customWidth="1"/>
    <col min="15878" max="15878" width="12.7109375" bestFit="1" customWidth="1"/>
    <col min="15879" max="15879" width="13.28515625" customWidth="1"/>
    <col min="15880" max="15880" width="12.5703125" bestFit="1" customWidth="1"/>
    <col min="15881" max="15881" width="15.42578125" bestFit="1" customWidth="1"/>
    <col min="15882" max="15882" width="17" customWidth="1"/>
    <col min="15883" max="15883" width="15.42578125" bestFit="1" customWidth="1"/>
    <col min="15884" max="15884" width="11.28515625" bestFit="1" customWidth="1"/>
    <col min="16130" max="16133" width="14.28515625" bestFit="1" customWidth="1"/>
    <col min="16134" max="16134" width="12.7109375" bestFit="1" customWidth="1"/>
    <col min="16135" max="16135" width="13.28515625" customWidth="1"/>
    <col min="16136" max="16136" width="12.5703125" bestFit="1" customWidth="1"/>
    <col min="16137" max="16137" width="15.42578125" bestFit="1" customWidth="1"/>
    <col min="16138" max="16138" width="17" customWidth="1"/>
    <col min="16139" max="16139" width="15.42578125" bestFit="1" customWidth="1"/>
    <col min="16140" max="16140" width="11.28515625" bestFit="1" customWidth="1"/>
  </cols>
  <sheetData>
    <row r="1" spans="1:11" x14ac:dyDescent="0.25">
      <c r="A1" s="1" t="s">
        <v>0</v>
      </c>
      <c r="B1" s="2"/>
      <c r="C1" s="2"/>
      <c r="D1" s="2"/>
      <c r="F1" s="2"/>
      <c r="G1" s="2" t="s">
        <v>1</v>
      </c>
      <c r="H1" s="2"/>
      <c r="I1" s="2"/>
      <c r="J1" s="3" t="s">
        <v>2</v>
      </c>
      <c r="K1" s="4">
        <v>45296</v>
      </c>
    </row>
    <row r="2" spans="1:1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25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8" t="s">
        <v>4</v>
      </c>
    </row>
    <row r="4" spans="1:11" ht="30" x14ac:dyDescent="0.25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1" t="s">
        <v>15</v>
      </c>
    </row>
    <row r="5" spans="1:11" x14ac:dyDescent="0.25">
      <c r="A5" s="12" t="s">
        <v>16</v>
      </c>
      <c r="B5" s="13">
        <v>3690</v>
      </c>
      <c r="C5" s="13">
        <v>166525.62</v>
      </c>
      <c r="D5" s="13">
        <v>391966.32</v>
      </c>
      <c r="E5" s="13">
        <v>144971.03</v>
      </c>
      <c r="F5" s="13">
        <v>36423.589999999997</v>
      </c>
      <c r="G5" s="13">
        <v>4681.8100000000004</v>
      </c>
      <c r="H5" s="13">
        <v>166</v>
      </c>
      <c r="I5" s="13">
        <v>3384.1</v>
      </c>
      <c r="J5" s="14">
        <v>40727.019999999997</v>
      </c>
      <c r="K5" s="15">
        <f t="shared" ref="K5:K15" si="0">SUM(B5:J5)</f>
        <v>792535.49</v>
      </c>
    </row>
    <row r="6" spans="1:11" x14ac:dyDescent="0.25">
      <c r="A6" s="12" t="s">
        <v>17</v>
      </c>
      <c r="B6" s="16">
        <v>4543.46</v>
      </c>
      <c r="C6" s="16">
        <v>305273.94</v>
      </c>
      <c r="D6" s="16">
        <v>847750.67</v>
      </c>
      <c r="E6" s="16">
        <v>257154.49</v>
      </c>
      <c r="F6" s="16">
        <v>77137.45</v>
      </c>
      <c r="G6" s="16">
        <v>6039.32</v>
      </c>
      <c r="H6" s="16">
        <v>380</v>
      </c>
      <c r="I6" s="16">
        <v>6392.36</v>
      </c>
      <c r="J6" s="14">
        <v>149929.18</v>
      </c>
      <c r="K6" s="15">
        <f t="shared" si="0"/>
        <v>1654600.87</v>
      </c>
    </row>
    <row r="7" spans="1:11" x14ac:dyDescent="0.25">
      <c r="A7" s="12" t="s">
        <v>18</v>
      </c>
      <c r="B7" s="16">
        <v>7141.55</v>
      </c>
      <c r="C7" s="16">
        <v>1243432.72</v>
      </c>
      <c r="D7" s="16">
        <v>597783.91</v>
      </c>
      <c r="E7" s="16">
        <v>216851.91</v>
      </c>
      <c r="F7" s="16">
        <v>54145.43</v>
      </c>
      <c r="G7" s="16">
        <v>6366.29</v>
      </c>
      <c r="H7" s="16">
        <v>330</v>
      </c>
      <c r="I7" s="16">
        <v>5111.6899999999996</v>
      </c>
      <c r="J7" s="14">
        <v>61122.83</v>
      </c>
      <c r="K7" s="15">
        <f t="shared" si="0"/>
        <v>2192286.33</v>
      </c>
    </row>
    <row r="8" spans="1:11" x14ac:dyDescent="0.25">
      <c r="A8" s="12" t="s">
        <v>19</v>
      </c>
      <c r="B8" s="16">
        <v>7810.86</v>
      </c>
      <c r="C8" s="16">
        <v>489884.15</v>
      </c>
      <c r="D8" s="16">
        <v>628678.19999999995</v>
      </c>
      <c r="E8" s="16">
        <v>145078.82</v>
      </c>
      <c r="F8" s="16">
        <v>33591.21</v>
      </c>
      <c r="G8" s="16">
        <v>5525.28</v>
      </c>
      <c r="H8" s="16">
        <v>337</v>
      </c>
      <c r="I8" s="16">
        <v>4826.62</v>
      </c>
      <c r="J8" s="14">
        <v>42538.05</v>
      </c>
      <c r="K8" s="15">
        <f t="shared" si="0"/>
        <v>1358270.1900000002</v>
      </c>
    </row>
    <row r="9" spans="1:11" x14ac:dyDescent="0.25">
      <c r="A9" s="12" t="s">
        <v>20</v>
      </c>
      <c r="B9" s="16">
        <v>5544.82</v>
      </c>
      <c r="C9" s="16">
        <v>449472.19</v>
      </c>
      <c r="D9" s="16">
        <v>379912.06</v>
      </c>
      <c r="E9" s="16">
        <v>97988.72</v>
      </c>
      <c r="F9" s="16">
        <v>33921.32</v>
      </c>
      <c r="G9" s="16">
        <v>7322.56</v>
      </c>
      <c r="H9" s="16">
        <v>323</v>
      </c>
      <c r="I9" s="16">
        <v>960.77</v>
      </c>
      <c r="J9" s="14">
        <v>30151.63</v>
      </c>
      <c r="K9" s="17">
        <f t="shared" si="0"/>
        <v>1005597.0700000001</v>
      </c>
    </row>
    <row r="10" spans="1:11" x14ac:dyDescent="0.25">
      <c r="A10" s="12" t="s">
        <v>21</v>
      </c>
      <c r="B10" s="18">
        <v>5119.3</v>
      </c>
      <c r="C10" s="18">
        <v>134165.66</v>
      </c>
      <c r="D10" s="18">
        <v>249663.7</v>
      </c>
      <c r="E10" s="18">
        <v>88866.74</v>
      </c>
      <c r="F10" s="18">
        <v>29014.71</v>
      </c>
      <c r="G10" s="18">
        <v>5424.23</v>
      </c>
      <c r="H10" s="18">
        <v>469.12</v>
      </c>
      <c r="I10" s="18">
        <v>50</v>
      </c>
      <c r="J10" s="18">
        <v>16320.1</v>
      </c>
      <c r="K10" s="17">
        <f t="shared" si="0"/>
        <v>529093.56000000006</v>
      </c>
    </row>
    <row r="11" spans="1:11" x14ac:dyDescent="0.25">
      <c r="A11" s="12" t="s">
        <v>22</v>
      </c>
      <c r="B11" s="18">
        <v>4431.78</v>
      </c>
      <c r="C11" s="16">
        <v>117502.32</v>
      </c>
      <c r="D11" s="18">
        <v>192131.07</v>
      </c>
      <c r="E11" s="18">
        <v>79495.490000000005</v>
      </c>
      <c r="F11" s="18">
        <v>21988.04</v>
      </c>
      <c r="G11" s="18">
        <v>2862.62</v>
      </c>
      <c r="H11" s="18">
        <v>269.45</v>
      </c>
      <c r="I11" s="18">
        <v>0</v>
      </c>
      <c r="J11" s="18">
        <v>9961.89</v>
      </c>
      <c r="K11" s="17">
        <f t="shared" si="0"/>
        <v>428642.66000000003</v>
      </c>
    </row>
    <row r="12" spans="1:11" x14ac:dyDescent="0.25">
      <c r="A12" s="12" t="s">
        <v>23</v>
      </c>
      <c r="B12" s="16">
        <v>5048.7</v>
      </c>
      <c r="C12" s="16">
        <v>146723.22</v>
      </c>
      <c r="D12" s="16">
        <v>220502.33</v>
      </c>
      <c r="E12" s="16">
        <v>107615.4</v>
      </c>
      <c r="F12" s="16">
        <v>26740.86</v>
      </c>
      <c r="G12" s="16">
        <v>2817.08</v>
      </c>
      <c r="H12" s="16">
        <v>553.42999999999995</v>
      </c>
      <c r="I12" s="18">
        <v>0</v>
      </c>
      <c r="J12" s="16">
        <v>16316.86</v>
      </c>
      <c r="K12" s="17">
        <f t="shared" si="0"/>
        <v>526317.88</v>
      </c>
    </row>
    <row r="13" spans="1:11" x14ac:dyDescent="0.25">
      <c r="A13" s="12" t="s">
        <v>24</v>
      </c>
      <c r="B13" s="16">
        <v>2038.68</v>
      </c>
      <c r="C13" s="16">
        <v>127351.14</v>
      </c>
      <c r="D13" s="16">
        <v>151514.31</v>
      </c>
      <c r="E13" s="16">
        <v>74543.55</v>
      </c>
      <c r="F13" s="19">
        <v>16372.24</v>
      </c>
      <c r="G13" s="16">
        <v>2651.57</v>
      </c>
      <c r="H13" s="16">
        <v>360.19</v>
      </c>
      <c r="I13" s="18">
        <v>0</v>
      </c>
      <c r="J13" s="16">
        <v>5718.05</v>
      </c>
      <c r="K13" s="17">
        <f t="shared" si="0"/>
        <v>380549.73</v>
      </c>
    </row>
    <row r="14" spans="1:11" x14ac:dyDescent="0.25">
      <c r="A14" s="12" t="s">
        <v>25</v>
      </c>
      <c r="B14" s="16">
        <v>3807.98</v>
      </c>
      <c r="C14" s="16">
        <v>109826.88</v>
      </c>
      <c r="D14" s="16">
        <v>151135.01999999999</v>
      </c>
      <c r="E14" s="16">
        <v>73665.759999999995</v>
      </c>
      <c r="F14" s="16">
        <v>21625.49</v>
      </c>
      <c r="G14" s="16">
        <v>3441.77</v>
      </c>
      <c r="H14" s="16">
        <v>400.25</v>
      </c>
      <c r="I14" s="16">
        <v>0</v>
      </c>
      <c r="J14" s="16">
        <v>5894.8</v>
      </c>
      <c r="K14" s="17">
        <f t="shared" si="0"/>
        <v>369797.95</v>
      </c>
    </row>
    <row r="15" spans="1:11" s="20" customFormat="1" x14ac:dyDescent="0.25">
      <c r="A15" s="12" t="s">
        <v>26</v>
      </c>
      <c r="B15" s="18">
        <v>2897.06</v>
      </c>
      <c r="C15" s="18">
        <v>121732.46</v>
      </c>
      <c r="D15" s="18">
        <v>143483.54999999999</v>
      </c>
      <c r="E15" s="18">
        <v>64780.75</v>
      </c>
      <c r="F15" s="18">
        <v>17389.36</v>
      </c>
      <c r="G15" s="18">
        <v>1994.23</v>
      </c>
      <c r="H15" s="18">
        <v>233</v>
      </c>
      <c r="I15" s="18">
        <v>0</v>
      </c>
      <c r="J15" s="18">
        <v>5469.07</v>
      </c>
      <c r="K15" s="17">
        <f t="shared" si="0"/>
        <v>357979.48</v>
      </c>
    </row>
    <row r="16" spans="1:11" x14ac:dyDescent="0.25">
      <c r="A16" s="12" t="s">
        <v>27</v>
      </c>
      <c r="B16" s="18">
        <v>2762.31</v>
      </c>
      <c r="C16" s="18">
        <v>108043.71</v>
      </c>
      <c r="D16" s="18">
        <v>100538.25</v>
      </c>
      <c r="E16" s="18">
        <v>64216.77</v>
      </c>
      <c r="F16" s="18">
        <v>16254.98</v>
      </c>
      <c r="G16" s="18">
        <v>2128.44</v>
      </c>
      <c r="H16" s="18">
        <v>258.5</v>
      </c>
      <c r="I16" s="18">
        <v>0</v>
      </c>
      <c r="J16" s="21">
        <v>7102.65</v>
      </c>
      <c r="K16" s="17">
        <f>SUM(B16:J16)</f>
        <v>301305.61000000004</v>
      </c>
    </row>
    <row r="17" spans="1:12" x14ac:dyDescent="0.25">
      <c r="A17" s="22" t="s">
        <v>28</v>
      </c>
      <c r="B17" s="23">
        <f t="shared" ref="B17:G17" si="1">SUM(B5:B16)</f>
        <v>54836.499999999993</v>
      </c>
      <c r="C17" s="23">
        <f t="shared" si="1"/>
        <v>3519934.0100000002</v>
      </c>
      <c r="D17" s="23">
        <f t="shared" si="1"/>
        <v>4055059.3899999997</v>
      </c>
      <c r="E17" s="23">
        <f t="shared" si="1"/>
        <v>1415229.43</v>
      </c>
      <c r="F17" s="23">
        <f t="shared" si="1"/>
        <v>384604.67999999993</v>
      </c>
      <c r="G17" s="23">
        <f t="shared" si="1"/>
        <v>51255.200000000012</v>
      </c>
      <c r="H17" s="23">
        <f>SUM(H5:H16)</f>
        <v>4079.9399999999996</v>
      </c>
      <c r="I17" s="23">
        <f>SUM(I5:I16)</f>
        <v>20725.539999999997</v>
      </c>
      <c r="J17" s="24">
        <f>SUM(J5:J16)</f>
        <v>391252.12999999995</v>
      </c>
      <c r="K17" s="25">
        <f>SUM(K5:K16)</f>
        <v>9896976.8200000022</v>
      </c>
    </row>
    <row r="18" spans="1:12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25">
      <c r="A19" s="26"/>
      <c r="B19" s="27"/>
      <c r="C19" s="27"/>
      <c r="D19" s="27"/>
      <c r="E19" s="27"/>
      <c r="F19" s="29"/>
      <c r="G19" s="29"/>
      <c r="H19" s="29"/>
      <c r="I19" s="27"/>
      <c r="J19" s="27"/>
      <c r="K19" s="30"/>
    </row>
    <row r="20" spans="1:12" x14ac:dyDescent="0.25">
      <c r="A20" s="1" t="s">
        <v>29</v>
      </c>
      <c r="B20" s="31"/>
      <c r="C20" s="31"/>
      <c r="D20" s="31"/>
      <c r="E20" s="2"/>
      <c r="F20" s="6"/>
      <c r="G20" s="32"/>
      <c r="I20" s="8" t="s">
        <v>4</v>
      </c>
      <c r="J20" s="32"/>
      <c r="K20" s="28"/>
    </row>
    <row r="21" spans="1:12" x14ac:dyDescent="0.25">
      <c r="A21" s="9" t="s">
        <v>5</v>
      </c>
      <c r="B21" s="10" t="s">
        <v>30</v>
      </c>
      <c r="C21" s="10" t="s">
        <v>31</v>
      </c>
      <c r="D21" s="10" t="s">
        <v>32</v>
      </c>
      <c r="E21" s="33" t="s">
        <v>33</v>
      </c>
      <c r="F21" s="33" t="s">
        <v>34</v>
      </c>
      <c r="G21" s="10" t="s">
        <v>35</v>
      </c>
      <c r="H21" s="34" t="s">
        <v>36</v>
      </c>
      <c r="I21" s="35" t="s">
        <v>15</v>
      </c>
      <c r="J21" s="36"/>
      <c r="K21" s="37"/>
    </row>
    <row r="22" spans="1:12" x14ac:dyDescent="0.25">
      <c r="A22" s="12" t="s">
        <v>16</v>
      </c>
      <c r="B22" s="38">
        <f>357567.86+37845.19</f>
        <v>395413.05</v>
      </c>
      <c r="C22" s="38">
        <v>45703.39</v>
      </c>
      <c r="D22" s="38">
        <f>2628.08+1346.99+280908.25</f>
        <v>284883.32</v>
      </c>
      <c r="E22" s="39">
        <v>60409.61</v>
      </c>
      <c r="F22" s="39">
        <v>1087</v>
      </c>
      <c r="G22" s="39">
        <v>4785.37</v>
      </c>
      <c r="H22" s="40">
        <v>253.75</v>
      </c>
      <c r="I22" s="41">
        <f t="shared" ref="I22:I29" si="2">SUM(B22:H22)</f>
        <v>792535.49</v>
      </c>
      <c r="J22" s="42"/>
      <c r="K22" s="30"/>
    </row>
    <row r="23" spans="1:12" x14ac:dyDescent="0.25">
      <c r="A23" s="12" t="s">
        <v>17</v>
      </c>
      <c r="B23" s="38">
        <f>1114030.27+142952.48</f>
        <v>1256982.75</v>
      </c>
      <c r="C23" s="38">
        <v>77073.22</v>
      </c>
      <c r="D23" s="38">
        <f>875.81+6788.2+242759.3</f>
        <v>250423.31</v>
      </c>
      <c r="E23" s="39">
        <v>59483.67</v>
      </c>
      <c r="F23" s="38">
        <v>1655.29</v>
      </c>
      <c r="G23" s="43">
        <v>8794.1299999999992</v>
      </c>
      <c r="H23" s="40">
        <v>188.5</v>
      </c>
      <c r="I23" s="41">
        <f t="shared" si="2"/>
        <v>1654600.8699999999</v>
      </c>
      <c r="J23" s="42"/>
      <c r="K23" s="30"/>
    </row>
    <row r="24" spans="1:12" x14ac:dyDescent="0.25">
      <c r="A24" s="12" t="s">
        <v>18</v>
      </c>
      <c r="B24" s="44">
        <f>603670.45+55971.55</f>
        <v>659642</v>
      </c>
      <c r="C24" s="44">
        <v>1084008.3700000001</v>
      </c>
      <c r="D24" s="44">
        <f>2771.11+4774.28+311914.22</f>
        <v>319459.61</v>
      </c>
      <c r="E24" s="45">
        <f>74944.25+169.7</f>
        <v>75113.95</v>
      </c>
      <c r="F24" s="46">
        <v>39730.239999999998</v>
      </c>
      <c r="G24" s="46">
        <v>13955.16</v>
      </c>
      <c r="H24" s="40">
        <v>377</v>
      </c>
      <c r="I24" s="41">
        <f t="shared" si="2"/>
        <v>2192286.3300000005</v>
      </c>
      <c r="J24" s="42"/>
      <c r="K24" s="30"/>
      <c r="L24" s="47"/>
    </row>
    <row r="25" spans="1:12" x14ac:dyDescent="0.25">
      <c r="A25" s="12" t="s">
        <v>19</v>
      </c>
      <c r="B25" s="48">
        <f>637860.11+37362.43</f>
        <v>675222.54</v>
      </c>
      <c r="C25" s="48">
        <v>345539.82</v>
      </c>
      <c r="D25" s="48">
        <f>4721.48+231860.8+4784.12</f>
        <v>241366.39999999999</v>
      </c>
      <c r="E25" s="49">
        <f>53774.18+160</f>
        <v>53934.18</v>
      </c>
      <c r="F25" s="50">
        <v>1157</v>
      </c>
      <c r="G25" s="50">
        <v>40658.75</v>
      </c>
      <c r="H25" s="40">
        <v>391.5</v>
      </c>
      <c r="I25" s="41">
        <f t="shared" si="2"/>
        <v>1358270.19</v>
      </c>
      <c r="J25" s="42"/>
      <c r="K25" s="30"/>
    </row>
    <row r="26" spans="1:12" x14ac:dyDescent="0.25">
      <c r="A26" s="12" t="s">
        <v>20</v>
      </c>
      <c r="B26" s="48">
        <f>244016.07+25043.1</f>
        <v>269059.17</v>
      </c>
      <c r="C26" s="38">
        <v>343707.43</v>
      </c>
      <c r="D26" s="38">
        <f>2046.95+4749.66+270055.63</f>
        <v>276852.24</v>
      </c>
      <c r="E26" s="38">
        <v>66217.91</v>
      </c>
      <c r="F26" s="50">
        <v>1772</v>
      </c>
      <c r="G26" s="50">
        <v>47629.45</v>
      </c>
      <c r="H26" s="51">
        <v>358.87</v>
      </c>
      <c r="I26" s="41">
        <f t="shared" si="2"/>
        <v>1005597.07</v>
      </c>
      <c r="J26" s="42"/>
      <c r="K26" s="30"/>
      <c r="L26" s="52"/>
    </row>
    <row r="27" spans="1:12" x14ac:dyDescent="0.25">
      <c r="A27" s="12" t="s">
        <v>21</v>
      </c>
      <c r="B27" s="13">
        <f>97347.44+13175.69</f>
        <v>110523.13</v>
      </c>
      <c r="C27" s="13">
        <v>77222.64</v>
      </c>
      <c r="D27" s="13">
        <f>4385.52+2919.66+232609.74</f>
        <v>239914.91999999998</v>
      </c>
      <c r="E27" s="13">
        <v>66943.13</v>
      </c>
      <c r="F27" s="13">
        <v>1217</v>
      </c>
      <c r="G27" s="13">
        <v>33047.99</v>
      </c>
      <c r="H27" s="53">
        <v>224.75</v>
      </c>
      <c r="I27" s="41">
        <f t="shared" si="2"/>
        <v>529093.56000000006</v>
      </c>
      <c r="J27" s="42"/>
      <c r="K27" s="30"/>
    </row>
    <row r="28" spans="1:12" x14ac:dyDescent="0.25">
      <c r="A28" s="12" t="s">
        <v>22</v>
      </c>
      <c r="B28" s="28">
        <f>6243.63+42143.7</f>
        <v>48387.329999999994</v>
      </c>
      <c r="C28" s="28">
        <v>69267.429999999993</v>
      </c>
      <c r="D28" s="28">
        <f>3493.51+1656.14+220782.55</f>
        <v>225932.19999999998</v>
      </c>
      <c r="E28" s="54">
        <v>59844.800000000003</v>
      </c>
      <c r="F28" s="28">
        <v>4060.25</v>
      </c>
      <c r="G28" s="28">
        <v>20925.900000000001</v>
      </c>
      <c r="H28" s="40">
        <v>224.75</v>
      </c>
      <c r="I28" s="41">
        <f t="shared" si="2"/>
        <v>428642.66</v>
      </c>
      <c r="J28" s="42"/>
      <c r="K28" s="30"/>
    </row>
    <row r="29" spans="1:12" x14ac:dyDescent="0.25">
      <c r="A29" s="12" t="s">
        <v>23</v>
      </c>
      <c r="B29" s="38">
        <f>83093.72+10850.06</f>
        <v>93943.78</v>
      </c>
      <c r="C29" s="38">
        <v>71607.95</v>
      </c>
      <c r="D29" s="38">
        <f>3078.8+5242.05+225718.4</f>
        <v>234039.25</v>
      </c>
      <c r="E29" s="39">
        <v>57216.45</v>
      </c>
      <c r="F29" s="38">
        <v>26231.1</v>
      </c>
      <c r="G29" s="38">
        <v>43054.6</v>
      </c>
      <c r="H29" s="40">
        <v>224.75</v>
      </c>
      <c r="I29" s="41">
        <f t="shared" si="2"/>
        <v>526317.88</v>
      </c>
      <c r="J29" s="42"/>
      <c r="K29" s="30"/>
    </row>
    <row r="30" spans="1:12" x14ac:dyDescent="0.25">
      <c r="A30" s="12" t="s">
        <v>24</v>
      </c>
      <c r="B30" s="28">
        <f>30817.8+567.89</f>
        <v>31385.69</v>
      </c>
      <c r="C30" s="28">
        <v>53300.39</v>
      </c>
      <c r="D30" s="28">
        <f>4961.66+210603+1426.34</f>
        <v>216991</v>
      </c>
      <c r="E30" s="54">
        <v>50455.65</v>
      </c>
      <c r="F30" s="28">
        <v>5207.47</v>
      </c>
      <c r="G30" s="28">
        <v>23021.03</v>
      </c>
      <c r="H30" s="40">
        <v>188.5</v>
      </c>
      <c r="I30" s="41">
        <f>SUM(B30:H30)</f>
        <v>380549.73</v>
      </c>
      <c r="J30" s="42"/>
      <c r="K30" s="30"/>
    </row>
    <row r="31" spans="1:12" x14ac:dyDescent="0.25">
      <c r="A31" s="12" t="s">
        <v>25</v>
      </c>
      <c r="B31" s="38">
        <f>931+49611.04</f>
        <v>50542.04</v>
      </c>
      <c r="C31" s="38">
        <v>46431.49</v>
      </c>
      <c r="D31" s="38">
        <f>1356.85+4702.8+186818.79</f>
        <v>192878.44</v>
      </c>
      <c r="E31" s="39">
        <v>68035.960000000006</v>
      </c>
      <c r="F31" s="38">
        <v>1930</v>
      </c>
      <c r="G31" s="38">
        <v>9719.02</v>
      </c>
      <c r="H31" s="40">
        <v>261</v>
      </c>
      <c r="I31" s="41">
        <f>SUM(B31:H31)</f>
        <v>369797.95</v>
      </c>
      <c r="J31" s="42"/>
      <c r="K31" s="30"/>
    </row>
    <row r="32" spans="1:12" s="20" customFormat="1" x14ac:dyDescent="0.25">
      <c r="A32" s="12" t="s">
        <v>26</v>
      </c>
      <c r="B32" s="28">
        <f>50.92+22348.24</f>
        <v>22399.16</v>
      </c>
      <c r="C32" s="28">
        <v>65148.88</v>
      </c>
      <c r="D32" s="28">
        <f>1377.13+183763.35+5157.15</f>
        <v>190297.63</v>
      </c>
      <c r="E32" s="28">
        <v>55667.1</v>
      </c>
      <c r="F32" s="54">
        <v>1767</v>
      </c>
      <c r="G32" s="54">
        <v>22438.71</v>
      </c>
      <c r="H32" s="40">
        <v>261</v>
      </c>
      <c r="I32" s="41">
        <f>SUM(C32:H32)</f>
        <v>335580.32</v>
      </c>
      <c r="J32" s="42"/>
      <c r="K32" s="30"/>
    </row>
    <row r="33" spans="1:11" x14ac:dyDescent="0.25">
      <c r="A33" s="12" t="s">
        <v>27</v>
      </c>
      <c r="B33" s="28">
        <f>11987.33+1049.45</f>
        <v>13036.78</v>
      </c>
      <c r="C33" s="28">
        <v>51139.7</v>
      </c>
      <c r="D33" s="28">
        <f>951.97+166508.26+5922.7</f>
        <v>173382.93000000002</v>
      </c>
      <c r="E33" s="28">
        <v>48186.77</v>
      </c>
      <c r="F33" s="28">
        <v>2670.79</v>
      </c>
      <c r="G33" s="54">
        <v>12758.14</v>
      </c>
      <c r="H33" s="40">
        <v>130.5</v>
      </c>
      <c r="I33" s="55">
        <f>SUM(B33:H33)</f>
        <v>301305.61000000004</v>
      </c>
      <c r="J33" s="42"/>
      <c r="K33" s="30"/>
    </row>
    <row r="34" spans="1:11" x14ac:dyDescent="0.25">
      <c r="A34" s="22" t="s">
        <v>28</v>
      </c>
      <c r="B34" s="56">
        <f t="shared" ref="B34:I34" si="3">SUM(B22:B33)</f>
        <v>3626537.4199999995</v>
      </c>
      <c r="C34" s="56">
        <f t="shared" si="3"/>
        <v>2330150.7100000004</v>
      </c>
      <c r="D34" s="56">
        <f t="shared" si="3"/>
        <v>2846421.25</v>
      </c>
      <c r="E34" s="57">
        <f t="shared" si="3"/>
        <v>721509.17999999993</v>
      </c>
      <c r="F34" s="58">
        <f t="shared" si="3"/>
        <v>88485.14</v>
      </c>
      <c r="G34" s="59">
        <f t="shared" si="3"/>
        <v>280788.25</v>
      </c>
      <c r="H34" s="60">
        <f t="shared" si="3"/>
        <v>3084.87</v>
      </c>
      <c r="I34" s="61">
        <f t="shared" si="3"/>
        <v>9874577.660000002</v>
      </c>
      <c r="J34" s="37"/>
      <c r="K34" s="30"/>
    </row>
    <row r="42" spans="1:11" x14ac:dyDescent="0.25">
      <c r="I42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Ferstl, April - DCF</dc:creator>
  <cp:lastModifiedBy>Ellis, Kent A - DCF</cp:lastModifiedBy>
  <dcterms:created xsi:type="dcterms:W3CDTF">2024-01-10T18:55:24Z</dcterms:created>
  <dcterms:modified xsi:type="dcterms:W3CDTF">2024-01-24T18:05:29Z</dcterms:modified>
</cp:coreProperties>
</file>