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ANS\"/>
    </mc:Choice>
  </mc:AlternateContent>
  <xr:revisionPtr revIDLastSave="0" documentId="8_{E03E59D5-6243-41F6-9688-6E2B7855DEFF}" xr6:coauthVersionLast="47" xr6:coauthVersionMax="47" xr10:uidLastSave="{00000000-0000-0000-0000-000000000000}"/>
  <bookViews>
    <workbookView xWindow="3510" yWindow="19665" windowWidth="21600" windowHeight="12855" xr2:uid="{32C6AC3F-27E4-43F4-B8B2-951754F3A5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C6" i="1"/>
  <c r="F6" i="1"/>
  <c r="K6" i="1"/>
  <c r="K7" i="1"/>
  <c r="K8" i="1"/>
  <c r="K9" i="1"/>
  <c r="K10" i="1"/>
  <c r="K11" i="1"/>
  <c r="K12" i="1"/>
  <c r="K13" i="1"/>
  <c r="K14" i="1"/>
  <c r="K15" i="1"/>
  <c r="K16" i="1"/>
  <c r="B17" i="1"/>
  <c r="C17" i="1"/>
  <c r="D17" i="1"/>
  <c r="E17" i="1"/>
  <c r="F17" i="1"/>
  <c r="G17" i="1"/>
  <c r="H17" i="1"/>
  <c r="I17" i="1"/>
  <c r="J17" i="1"/>
  <c r="K17" i="1"/>
  <c r="B22" i="1"/>
  <c r="D22" i="1"/>
  <c r="I22" i="1"/>
  <c r="B23" i="1"/>
  <c r="B34" i="1" s="1"/>
  <c r="D23" i="1"/>
  <c r="B24" i="1"/>
  <c r="I24" i="1" s="1"/>
  <c r="D24" i="1"/>
  <c r="D34" i="1" s="1"/>
  <c r="B25" i="1"/>
  <c r="D25" i="1"/>
  <c r="I25" i="1" s="1"/>
  <c r="E25" i="1"/>
  <c r="B26" i="1"/>
  <c r="D26" i="1"/>
  <c r="I26" i="1"/>
  <c r="B27" i="1"/>
  <c r="C27" i="1"/>
  <c r="D27" i="1"/>
  <c r="I27" i="1"/>
  <c r="B28" i="1"/>
  <c r="D28" i="1"/>
  <c r="I28" i="1"/>
  <c r="B29" i="1"/>
  <c r="I29" i="1" s="1"/>
  <c r="D29" i="1"/>
  <c r="B30" i="1"/>
  <c r="I30" i="1" s="1"/>
  <c r="D30" i="1"/>
  <c r="I31" i="1"/>
  <c r="I32" i="1"/>
  <c r="I33" i="1"/>
  <c r="C34" i="1"/>
  <c r="E34" i="1"/>
  <c r="F34" i="1"/>
  <c r="G34" i="1"/>
  <c r="H34" i="1"/>
  <c r="I23" i="1" l="1"/>
  <c r="I34" i="1" s="1"/>
</calcChain>
</file>

<file path=xl/sharedStrings.xml><?xml version="1.0" encoding="utf-8"?>
<sst xmlns="http://schemas.openxmlformats.org/spreadsheetml/2006/main" count="53" uniqueCount="37">
  <si>
    <t>TOTAL: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</si>
  <si>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</si>
  <si>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</si>
  <si>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</si>
  <si>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</si>
  <si>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</si>
  <si>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</si>
  <si>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</si>
  <si>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</si>
  <si>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</si>
  <si>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</si>
  <si>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</si>
  <si>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JAN, 24</t>
  </si>
  <si>
    <t>TOTAL</t>
  </si>
  <si>
    <t>JAL In-Kind</t>
  </si>
  <si>
    <t>MA Compel</t>
  </si>
  <si>
    <t>Warrant</t>
  </si>
  <si>
    <t>Levy</t>
  </si>
  <si>
    <t>CASH</t>
  </si>
  <si>
    <t>TOP</t>
  </si>
  <si>
    <t>DOR</t>
  </si>
  <si>
    <t>MONTH</t>
  </si>
  <si>
    <t>CY 2024</t>
  </si>
  <si>
    <t>COLLECTION METHODS</t>
  </si>
  <si>
    <t>JAL</t>
  </si>
  <si>
    <t>CCP</t>
  </si>
  <si>
    <t>Warrant Fee</t>
  </si>
  <si>
    <t>Levy
Col Fee</t>
  </si>
  <si>
    <t>WW</t>
  </si>
  <si>
    <t>CC</t>
  </si>
  <si>
    <t>MA</t>
  </si>
  <si>
    <t>FS</t>
  </si>
  <si>
    <t>AFDC</t>
  </si>
  <si>
    <t>COLLECTIONS BY PROGRAM</t>
  </si>
  <si>
    <t>AF</t>
  </si>
  <si>
    <t>Recoupment NOT Included</t>
  </si>
  <si>
    <t>Collections Workbook / Annual Collections - CY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</si>
</sst>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43" fontId="0" fillId="0" borderId="0" xfId="0" applyNumberFormat="1"/>
    <xf numFmtId="164" fontId="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44" fontId="3" fillId="0" borderId="2" xfId="2" applyFont="1" applyBorder="1"/>
    <xf numFmtId="164" fontId="3" fillId="0" borderId="2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wrapText="1" readingOrder="1"/>
    </xf>
    <xf numFmtId="164" fontId="3" fillId="0" borderId="4" xfId="0" applyNumberFormat="1" applyFont="1" applyBorder="1" applyAlignment="1">
      <alignment readingOrder="1"/>
    </xf>
    <xf numFmtId="164" fontId="3" fillId="0" borderId="4" xfId="0" applyNumberFormat="1" applyFont="1" applyBorder="1" applyAlignment="1">
      <alignment wrapText="1" readingOrder="1"/>
    </xf>
    <xf numFmtId="49" fontId="3" fillId="0" borderId="3" xfId="0" applyNumberFormat="1" applyFont="1" applyBorder="1" applyAlignment="1">
      <alignment horizontal="left" wrapText="1"/>
    </xf>
    <xf numFmtId="164" fontId="2" fillId="0" borderId="0" xfId="0" applyNumberFormat="1" applyFont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2" fontId="2" fillId="0" borderId="0" xfId="1" applyNumberFormat="1" applyFont="1" applyFill="1" applyBorder="1" applyAlignment="1"/>
    <xf numFmtId="43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 wrapText="1"/>
    </xf>
    <xf numFmtId="49" fontId="3" fillId="0" borderId="6" xfId="0" applyNumberFormat="1" applyFont="1" applyBorder="1" applyAlignment="1">
      <alignment horizontal="left" wrapText="1"/>
    </xf>
    <xf numFmtId="0" fontId="4" fillId="0" borderId="0" xfId="0" applyFont="1"/>
    <xf numFmtId="43" fontId="2" fillId="0" borderId="7" xfId="0" applyNumberFormat="1" applyFont="1" applyBorder="1" applyAlignment="1">
      <alignment horizontal="right" wrapText="1"/>
    </xf>
    <xf numFmtId="43" fontId="2" fillId="0" borderId="0" xfId="1" applyFont="1" applyBorder="1" applyAlignment="1">
      <alignment wrapText="1"/>
    </xf>
    <xf numFmtId="43" fontId="2" fillId="0" borderId="0" xfId="1" applyFont="1" applyBorder="1" applyAlignment="1"/>
    <xf numFmtId="2" fontId="2" fillId="0" borderId="0" xfId="1" applyNumberFormat="1" applyFont="1" applyBorder="1" applyAlignment="1">
      <alignment wrapText="1"/>
    </xf>
    <xf numFmtId="43" fontId="2" fillId="0" borderId="0" xfId="1" applyFont="1" applyBorder="1" applyAlignment="1">
      <alignment horizontal="right" wrapText="1"/>
    </xf>
    <xf numFmtId="43" fontId="2" fillId="0" borderId="0" xfId="1" applyFont="1" applyBorder="1" applyAlignment="1">
      <alignment wrapText="1" readingOrder="1"/>
    </xf>
    <xf numFmtId="2" fontId="2" fillId="0" borderId="0" xfId="1" applyNumberFormat="1" applyFont="1" applyFill="1" applyBorder="1" applyAlignment="1">
      <alignment wrapText="1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readingOrder="1"/>
    </xf>
    <xf numFmtId="164" fontId="0" fillId="0" borderId="0" xfId="0" applyNumberFormat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readingOrder="1"/>
    </xf>
    <xf numFmtId="43" fontId="2" fillId="0" borderId="0" xfId="0" applyNumberFormat="1" applyFont="1" applyAlignment="1">
      <alignment wrapText="1" readingOrder="1"/>
    </xf>
    <xf numFmtId="43" fontId="2" fillId="0" borderId="0" xfId="1" applyFont="1" applyAlignment="1"/>
    <xf numFmtId="2" fontId="2" fillId="0" borderId="0" xfId="3" applyNumberFormat="1" applyFont="1" applyFill="1" applyBorder="1" applyAlignment="1"/>
    <xf numFmtId="43" fontId="2" fillId="0" borderId="0" xfId="3" applyFont="1" applyBorder="1" applyAlignment="1"/>
    <xf numFmtId="43" fontId="2" fillId="0" borderId="0" xfId="3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49" fontId="3" fillId="0" borderId="11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3" fontId="2" fillId="0" borderId="5" xfId="0" applyNumberFormat="1" applyFont="1" applyBorder="1" applyAlignment="1">
      <alignment wrapText="1"/>
    </xf>
    <xf numFmtId="43" fontId="2" fillId="0" borderId="14" xfId="0" applyNumberFormat="1" applyFont="1" applyBorder="1" applyAlignment="1">
      <alignment wrapText="1"/>
    </xf>
    <xf numFmtId="2" fontId="2" fillId="0" borderId="0" xfId="0" applyNumberFormat="1" applyFont="1" applyAlignment="1">
      <alignment wrapText="1"/>
    </xf>
    <xf numFmtId="43" fontId="2" fillId="0" borderId="0" xfId="0" applyNumberFormat="1" applyFont="1" applyAlignment="1">
      <alignment wrapText="1"/>
    </xf>
    <xf numFmtId="43" fontId="2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43" fontId="2" fillId="0" borderId="0" xfId="3" applyFont="1"/>
    <xf numFmtId="4" fontId="2" fillId="0" borderId="14" xfId="4" applyNumberFormat="1" applyFont="1" applyBorder="1" applyAlignment="1">
      <alignment horizontal="right" wrapText="1"/>
    </xf>
    <xf numFmtId="43" fontId="2" fillId="0" borderId="7" xfId="0" applyNumberFormat="1" applyFont="1" applyBorder="1" applyAlignment="1">
      <alignment wrapText="1"/>
    </xf>
    <xf numFmtId="2" fontId="2" fillId="0" borderId="0" xfId="2" applyNumberFormat="1" applyFont="1" applyBorder="1" applyAlignment="1">
      <alignment horizontal="right" wrapText="1"/>
    </xf>
    <xf numFmtId="2" fontId="2" fillId="0" borderId="0" xfId="3" applyNumberFormat="1" applyFont="1" applyBorder="1" applyAlignment="1">
      <alignment horizontal="right" wrapText="1"/>
    </xf>
    <xf numFmtId="43" fontId="2" fillId="0" borderId="0" xfId="3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0" fontId="2" fillId="0" borderId="12" xfId="0" applyFont="1" applyBorder="1" applyAlignment="1">
      <alignment horizontal="right"/>
    </xf>
  </cellXfs>
  <cellStyles count="5">
    <cellStyle name="Comma" xfId="1" builtinId="3"/>
    <cellStyle name="Comma 4" xfId="3" xr:uid="{3AFB1FED-FA06-4C4E-936A-C2BBBBD15AD9}"/>
    <cellStyle name="Currency" xfId="2" builtinId="4"/>
    <cellStyle name="Normal" xfId="0" builtinId="0"/>
    <cellStyle name="Normal 2" xfId="4" xr:uid="{961B622D-9C17-4358-BD4C-D54B482E9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DDE1-537C-4896-8F46-A4DABBC9EA05}">
  <dimension ref="A1:L42"/>
  <sheetViews>
    <sheetView tabSelected="1" workbookViewId="0">
      <selection activeCell="N7" sqref="N7"/>
    </sheetView>
  </sheetViews>
  <sheetFormatPr defaultRowHeight="15" x14ac:dyDescent="0.25"/>
  <cols>
    <col min="2" max="5" width="14.28515625" bestFit="1" customWidth="1"/>
    <col min="6" max="6" width="12.7109375" bestFit="1" customWidth="1"/>
    <col min="7" max="7" width="13.28515625" customWidth="1"/>
    <col min="8" max="8" width="12.5703125" bestFit="1" customWidth="1"/>
    <col min="9" max="9" width="15.42578125" bestFit="1" customWidth="1"/>
    <col min="10" max="10" width="17" customWidth="1"/>
    <col min="11" max="11" width="15.42578125" bestFit="1" customWidth="1"/>
    <col min="12" max="12" width="11.28515625" bestFit="1" customWidth="1"/>
  </cols>
  <sheetData>
    <row r="1" spans="1:11" x14ac:dyDescent="0.25">
      <c r="A1" s="46" t="s">
        <v>36</v>
      </c>
      <c r="B1" s="44"/>
      <c r="C1" s="44"/>
      <c r="D1" s="44"/>
      <c r="F1" s="44"/>
      <c r="G1" s="44" t="s">
        <v>35</v>
      </c>
      <c r="H1" s="44"/>
      <c r="I1" s="44"/>
      <c r="J1" s="69" t="s">
        <v>34</v>
      </c>
      <c r="K1" s="68">
        <v>45573</v>
      </c>
    </row>
    <row r="2" spans="1:11" x14ac:dyDescent="0.25">
      <c r="A2" s="67"/>
      <c r="B2" s="43"/>
      <c r="C2" s="43"/>
      <c r="D2" s="43"/>
      <c r="E2" s="43"/>
      <c r="F2" s="43"/>
      <c r="G2" s="43"/>
      <c r="H2" s="43"/>
      <c r="I2" s="43"/>
      <c r="J2" s="43"/>
      <c r="K2" s="66"/>
    </row>
    <row r="3" spans="1:11" x14ac:dyDescent="0.25">
      <c r="A3" s="46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2" t="s">
        <v>22</v>
      </c>
    </row>
    <row r="4" spans="1:11" ht="30" x14ac:dyDescent="0.25">
      <c r="A4" s="40" t="s">
        <v>21</v>
      </c>
      <c r="B4" s="38" t="s">
        <v>32</v>
      </c>
      <c r="C4" s="38" t="s">
        <v>31</v>
      </c>
      <c r="D4" s="38" t="s">
        <v>30</v>
      </c>
      <c r="E4" s="38" t="s">
        <v>29</v>
      </c>
      <c r="F4" s="38" t="s">
        <v>28</v>
      </c>
      <c r="G4" s="38" t="s">
        <v>27</v>
      </c>
      <c r="H4" s="38" t="s">
        <v>26</v>
      </c>
      <c r="I4" s="38" t="s">
        <v>25</v>
      </c>
      <c r="J4" s="38" t="s">
        <v>24</v>
      </c>
      <c r="K4" s="65" t="s">
        <v>13</v>
      </c>
    </row>
    <row r="5" spans="1:11" x14ac:dyDescent="0.25">
      <c r="A5" s="16" t="s">
        <v>12</v>
      </c>
      <c r="B5" s="64">
        <v>5758.37</v>
      </c>
      <c r="C5" s="64">
        <v>163588.10999999999</v>
      </c>
      <c r="D5" s="64">
        <v>208456.98</v>
      </c>
      <c r="E5" s="64">
        <v>87282.47</v>
      </c>
      <c r="F5" s="64">
        <v>34755.160000000003</v>
      </c>
      <c r="G5" s="64">
        <v>4619.1000000000004</v>
      </c>
      <c r="H5" s="64">
        <v>826.5</v>
      </c>
      <c r="I5" s="63">
        <v>0</v>
      </c>
      <c r="J5" s="60">
        <v>34217.51</v>
      </c>
      <c r="K5" s="61">
        <f t="shared" ref="K5:K16" si="0">SUM(B5:J5)</f>
        <v>539504.19999999995</v>
      </c>
    </row>
    <row r="6" spans="1:11" x14ac:dyDescent="0.25">
      <c r="A6" s="16" t="s">
        <v>11</v>
      </c>
      <c r="B6" s="57">
        <v>5463.35</v>
      </c>
      <c r="C6" s="57">
        <f>283271.46</f>
        <v>283271.46000000002</v>
      </c>
      <c r="D6" s="57">
        <v>947330.33</v>
      </c>
      <c r="E6" s="57">
        <v>288038.71999999997</v>
      </c>
      <c r="F6" s="57">
        <f>98857.3</f>
        <v>98857.3</v>
      </c>
      <c r="G6" s="57">
        <v>12039.33</v>
      </c>
      <c r="H6" s="57">
        <v>1284</v>
      </c>
      <c r="I6" s="62">
        <v>0</v>
      </c>
      <c r="J6" s="60">
        <v>267518.36</v>
      </c>
      <c r="K6" s="61">
        <f t="shared" si="0"/>
        <v>1903802.85</v>
      </c>
    </row>
    <row r="7" spans="1:11" x14ac:dyDescent="0.25">
      <c r="A7" s="16" t="s">
        <v>10</v>
      </c>
      <c r="B7" s="57">
        <v>8132.56</v>
      </c>
      <c r="C7" s="57">
        <v>1232115.21</v>
      </c>
      <c r="D7" s="57">
        <v>445698</v>
      </c>
      <c r="E7" s="57">
        <v>175286.86</v>
      </c>
      <c r="F7" s="57">
        <v>65006.01</v>
      </c>
      <c r="G7" s="57">
        <v>7471.73</v>
      </c>
      <c r="H7" s="57">
        <v>930.96</v>
      </c>
      <c r="I7" s="62">
        <v>50</v>
      </c>
      <c r="J7" s="60">
        <v>75406.41</v>
      </c>
      <c r="K7" s="61">
        <f t="shared" si="0"/>
        <v>2010097.7399999998</v>
      </c>
    </row>
    <row r="8" spans="1:11" x14ac:dyDescent="0.25">
      <c r="A8" s="16" t="s">
        <v>9</v>
      </c>
      <c r="B8" s="57">
        <v>9921.15</v>
      </c>
      <c r="C8" s="57">
        <v>491254.34</v>
      </c>
      <c r="D8" s="57">
        <v>547173.9</v>
      </c>
      <c r="E8" s="57">
        <v>159271.06</v>
      </c>
      <c r="F8" s="57">
        <v>43079.24</v>
      </c>
      <c r="G8" s="57">
        <v>6998.57</v>
      </c>
      <c r="H8" s="57">
        <v>1136.97</v>
      </c>
      <c r="I8" s="58">
        <v>0</v>
      </c>
      <c r="J8" s="60">
        <v>54877.97</v>
      </c>
      <c r="K8" s="61">
        <f t="shared" si="0"/>
        <v>1313713.2000000002</v>
      </c>
    </row>
    <row r="9" spans="1:11" x14ac:dyDescent="0.25">
      <c r="A9" s="16" t="s">
        <v>8</v>
      </c>
      <c r="B9" s="57">
        <v>7909.13</v>
      </c>
      <c r="C9" s="57">
        <v>479239.92</v>
      </c>
      <c r="D9" s="57">
        <v>81866.36</v>
      </c>
      <c r="E9" s="57">
        <v>115952.12</v>
      </c>
      <c r="F9" s="57">
        <v>39659.24</v>
      </c>
      <c r="G9" s="57">
        <v>4433.49</v>
      </c>
      <c r="H9" s="57">
        <v>509.28</v>
      </c>
      <c r="I9" s="58">
        <v>0</v>
      </c>
      <c r="J9" s="60">
        <v>24002.1</v>
      </c>
      <c r="K9" s="53">
        <f t="shared" si="0"/>
        <v>753571.64</v>
      </c>
    </row>
    <row r="10" spans="1:11" x14ac:dyDescent="0.25">
      <c r="A10" s="16" t="s">
        <v>7</v>
      </c>
      <c r="B10" s="57">
        <v>3988.92</v>
      </c>
      <c r="C10" s="57">
        <v>145731.70000000001</v>
      </c>
      <c r="D10" s="57">
        <v>30599.3</v>
      </c>
      <c r="E10" s="57">
        <v>95117.119999999995</v>
      </c>
      <c r="F10" s="57">
        <v>40080.29</v>
      </c>
      <c r="G10" s="57">
        <v>5669.95</v>
      </c>
      <c r="H10" s="57">
        <v>515.92999999999995</v>
      </c>
      <c r="I10" s="58">
        <v>0</v>
      </c>
      <c r="J10" s="57">
        <v>31320.38</v>
      </c>
      <c r="K10" s="53">
        <f t="shared" si="0"/>
        <v>353023.59</v>
      </c>
    </row>
    <row r="11" spans="1:11" x14ac:dyDescent="0.25">
      <c r="A11" s="16" t="s">
        <v>6</v>
      </c>
      <c r="B11" s="56">
        <v>6922.98</v>
      </c>
      <c r="C11" s="57">
        <v>147971.57</v>
      </c>
      <c r="D11" s="56">
        <v>26042.7</v>
      </c>
      <c r="E11" s="56">
        <v>88348.43</v>
      </c>
      <c r="F11" s="56">
        <v>23903.9</v>
      </c>
      <c r="G11" s="56">
        <v>3718.3</v>
      </c>
      <c r="H11" s="56">
        <v>425.57</v>
      </c>
      <c r="I11" s="55">
        <v>0</v>
      </c>
      <c r="J11" s="56">
        <v>21672.67</v>
      </c>
      <c r="K11" s="53">
        <f t="shared" si="0"/>
        <v>319006.12000000005</v>
      </c>
    </row>
    <row r="12" spans="1:11" x14ac:dyDescent="0.25">
      <c r="A12" s="16" t="s">
        <v>5</v>
      </c>
      <c r="B12" s="57">
        <v>4390.97</v>
      </c>
      <c r="C12" s="57">
        <v>115621.42</v>
      </c>
      <c r="D12" s="57">
        <v>7608.86</v>
      </c>
      <c r="E12" s="57">
        <v>80143.95</v>
      </c>
      <c r="F12" s="57">
        <v>33973.550000000003</v>
      </c>
      <c r="G12" s="57">
        <v>5035.33</v>
      </c>
      <c r="H12" s="57">
        <v>451</v>
      </c>
      <c r="I12" s="55">
        <v>0</v>
      </c>
      <c r="J12" s="57">
        <v>17108.87</v>
      </c>
      <c r="K12" s="53">
        <f t="shared" si="0"/>
        <v>264333.95</v>
      </c>
    </row>
    <row r="13" spans="1:11" x14ac:dyDescent="0.25">
      <c r="A13" s="16" t="s">
        <v>4</v>
      </c>
      <c r="B13" s="57">
        <v>4847.8100000000004</v>
      </c>
      <c r="C13" s="57">
        <v>127003.73</v>
      </c>
      <c r="D13" s="57">
        <v>4443.42</v>
      </c>
      <c r="E13" s="57">
        <v>82829</v>
      </c>
      <c r="F13" s="59">
        <v>15921.22</v>
      </c>
      <c r="G13" s="57">
        <v>4084.03</v>
      </c>
      <c r="H13" s="57">
        <v>317</v>
      </c>
      <c r="I13" s="55">
        <v>0</v>
      </c>
      <c r="J13" s="57">
        <v>13587.46</v>
      </c>
      <c r="K13" s="53">
        <f t="shared" si="0"/>
        <v>253033.67</v>
      </c>
    </row>
    <row r="14" spans="1:11" x14ac:dyDescent="0.25">
      <c r="A14" s="16" t="s">
        <v>3</v>
      </c>
      <c r="B14" s="57"/>
      <c r="C14" s="57"/>
      <c r="D14" s="57"/>
      <c r="E14" s="57"/>
      <c r="F14" s="57"/>
      <c r="G14" s="57"/>
      <c r="H14" s="57"/>
      <c r="I14" s="58"/>
      <c r="J14" s="57"/>
      <c r="K14" s="53">
        <f t="shared" si="0"/>
        <v>0</v>
      </c>
    </row>
    <row r="15" spans="1:11" s="17" customFormat="1" x14ac:dyDescent="0.25">
      <c r="A15" s="16" t="s">
        <v>2</v>
      </c>
      <c r="B15" s="56"/>
      <c r="C15" s="56"/>
      <c r="D15" s="56"/>
      <c r="E15" s="56"/>
      <c r="F15" s="56"/>
      <c r="G15" s="56"/>
      <c r="H15" s="56"/>
      <c r="I15" s="55"/>
      <c r="J15" s="56"/>
      <c r="K15" s="53">
        <f t="shared" si="0"/>
        <v>0</v>
      </c>
    </row>
    <row r="16" spans="1:11" x14ac:dyDescent="0.25">
      <c r="A16" s="16" t="s">
        <v>1</v>
      </c>
      <c r="B16" s="56"/>
      <c r="C16" s="56"/>
      <c r="D16" s="56"/>
      <c r="E16" s="56"/>
      <c r="F16" s="56"/>
      <c r="G16" s="56"/>
      <c r="H16" s="56"/>
      <c r="I16" s="55"/>
      <c r="J16" s="54"/>
      <c r="K16" s="53">
        <f t="shared" si="0"/>
        <v>0</v>
      </c>
    </row>
    <row r="17" spans="1:12" x14ac:dyDescent="0.25">
      <c r="A17" s="10" t="s">
        <v>0</v>
      </c>
      <c r="B17" s="52">
        <f t="shared" ref="B17:K17" si="1">SUM(B5:B16)</f>
        <v>57335.239999999991</v>
      </c>
      <c r="C17" s="52">
        <f t="shared" si="1"/>
        <v>3185797.46</v>
      </c>
      <c r="D17" s="52">
        <f t="shared" si="1"/>
        <v>2299219.8499999996</v>
      </c>
      <c r="E17" s="52">
        <f t="shared" si="1"/>
        <v>1172269.7299999997</v>
      </c>
      <c r="F17" s="52">
        <f t="shared" si="1"/>
        <v>395235.91</v>
      </c>
      <c r="G17" s="52">
        <f t="shared" si="1"/>
        <v>54069.83</v>
      </c>
      <c r="H17" s="52">
        <f t="shared" si="1"/>
        <v>6397.21</v>
      </c>
      <c r="I17" s="52">
        <f t="shared" si="1"/>
        <v>50</v>
      </c>
      <c r="J17" s="51">
        <f t="shared" si="1"/>
        <v>539711.73</v>
      </c>
      <c r="K17" s="50">
        <f t="shared" si="1"/>
        <v>7710086.959999999</v>
      </c>
    </row>
    <row r="18" spans="1:12" x14ac:dyDescent="0.25">
      <c r="A18" s="49"/>
      <c r="B18" s="47"/>
      <c r="C18" s="47"/>
      <c r="D18" s="47"/>
      <c r="E18" s="47"/>
      <c r="F18" s="47"/>
      <c r="G18" s="47"/>
      <c r="H18" s="47"/>
      <c r="I18" s="47"/>
      <c r="J18" s="47"/>
      <c r="K18" s="15"/>
    </row>
    <row r="19" spans="1:12" x14ac:dyDescent="0.25">
      <c r="A19" s="49"/>
      <c r="B19" s="47"/>
      <c r="C19" s="47"/>
      <c r="D19" s="47"/>
      <c r="E19" s="47"/>
      <c r="F19" s="48"/>
      <c r="G19" s="48"/>
      <c r="H19" s="48"/>
      <c r="I19" s="47"/>
      <c r="J19" s="47"/>
      <c r="K19" s="2"/>
    </row>
    <row r="20" spans="1:12" x14ac:dyDescent="0.25">
      <c r="A20" s="46" t="s">
        <v>23</v>
      </c>
      <c r="B20" s="45"/>
      <c r="C20" s="45"/>
      <c r="D20" s="45"/>
      <c r="E20" s="44"/>
      <c r="F20" s="43"/>
      <c r="G20" s="41"/>
      <c r="I20" s="42" t="s">
        <v>22</v>
      </c>
      <c r="J20" s="41"/>
      <c r="K20" s="15"/>
    </row>
    <row r="21" spans="1:12" x14ac:dyDescent="0.25">
      <c r="A21" s="40" t="s">
        <v>21</v>
      </c>
      <c r="B21" s="38" t="s">
        <v>20</v>
      </c>
      <c r="C21" s="38" t="s">
        <v>19</v>
      </c>
      <c r="D21" s="38" t="s">
        <v>18</v>
      </c>
      <c r="E21" s="39" t="s">
        <v>17</v>
      </c>
      <c r="F21" s="39" t="s">
        <v>16</v>
      </c>
      <c r="G21" s="38" t="s">
        <v>15</v>
      </c>
      <c r="H21" s="37" t="s">
        <v>14</v>
      </c>
      <c r="I21" s="36" t="s">
        <v>13</v>
      </c>
      <c r="J21" s="35"/>
      <c r="K21" s="3"/>
    </row>
    <row r="22" spans="1:12" x14ac:dyDescent="0.25">
      <c r="A22" s="16" t="s">
        <v>12</v>
      </c>
      <c r="B22" s="34">
        <f>162796.08+29221.33</f>
        <v>192017.40999999997</v>
      </c>
      <c r="C22" s="34">
        <v>40864.339999999997</v>
      </c>
      <c r="D22" s="34">
        <f>1040.32+216086.91+4996.18</f>
        <v>222123.41</v>
      </c>
      <c r="E22" s="33">
        <v>56048.11</v>
      </c>
      <c r="F22" s="33">
        <v>4617.28</v>
      </c>
      <c r="G22" s="33">
        <v>23833.65</v>
      </c>
      <c r="H22" s="32">
        <v>0</v>
      </c>
      <c r="I22" s="18">
        <f t="shared" ref="I22:I31" si="2">SUM(B22:H22)</f>
        <v>539504.19999999995</v>
      </c>
      <c r="J22" s="11"/>
      <c r="K22" s="2"/>
    </row>
    <row r="23" spans="1:12" x14ac:dyDescent="0.25">
      <c r="A23" s="16" t="s">
        <v>11</v>
      </c>
      <c r="B23" s="19">
        <f>256535.43+1328665.2</f>
        <v>1585200.63</v>
      </c>
      <c r="C23" s="19">
        <v>40010.49</v>
      </c>
      <c r="D23" s="19">
        <f>3467.93+184140.76+10750.93</f>
        <v>198359.62</v>
      </c>
      <c r="E23" s="20">
        <v>58755.46</v>
      </c>
      <c r="F23" s="19">
        <v>4956.46</v>
      </c>
      <c r="G23" s="31">
        <v>16288.19</v>
      </c>
      <c r="H23" s="13">
        <v>232</v>
      </c>
      <c r="I23" s="18">
        <f t="shared" si="2"/>
        <v>1903802.8499999996</v>
      </c>
      <c r="J23" s="11"/>
      <c r="K23" s="2"/>
    </row>
    <row r="24" spans="1:12" x14ac:dyDescent="0.25">
      <c r="A24" s="16" t="s">
        <v>10</v>
      </c>
      <c r="B24" s="30">
        <f>603342.13+66331.05</f>
        <v>669673.18000000005</v>
      </c>
      <c r="C24" s="30">
        <v>1073472.82</v>
      </c>
      <c r="D24" s="30">
        <f>1840.56+8836.11+180205.19</f>
        <v>190881.86000000002</v>
      </c>
      <c r="E24" s="29">
        <v>65503.9</v>
      </c>
      <c r="F24" s="28">
        <v>3540.12</v>
      </c>
      <c r="G24" s="28">
        <v>6786.61</v>
      </c>
      <c r="H24" s="13">
        <v>239.25</v>
      </c>
      <c r="I24" s="18">
        <f t="shared" si="2"/>
        <v>2010097.7400000002</v>
      </c>
      <c r="J24" s="11"/>
      <c r="K24" s="2"/>
      <c r="L24" s="27"/>
    </row>
    <row r="25" spans="1:12" x14ac:dyDescent="0.25">
      <c r="A25" s="16" t="s">
        <v>9</v>
      </c>
      <c r="B25" s="23">
        <f>692434.35+48801.79</f>
        <v>741236.14</v>
      </c>
      <c r="C25" s="23">
        <v>283514.98</v>
      </c>
      <c r="D25" s="23">
        <f>652.08+163007.72+5728.18</f>
        <v>169387.97999999998</v>
      </c>
      <c r="E25" s="26">
        <f>72661.7+20</f>
        <v>72681.7</v>
      </c>
      <c r="F25" s="25">
        <v>3291.68</v>
      </c>
      <c r="G25" s="25">
        <v>43252.72</v>
      </c>
      <c r="H25" s="13">
        <v>348</v>
      </c>
      <c r="I25" s="18">
        <f t="shared" si="2"/>
        <v>1313713.2</v>
      </c>
      <c r="J25" s="11"/>
      <c r="K25" s="2"/>
    </row>
    <row r="26" spans="1:12" x14ac:dyDescent="0.25">
      <c r="A26" s="16" t="s">
        <v>8</v>
      </c>
      <c r="B26" s="23">
        <f>126631.32+16534</f>
        <v>143165.32</v>
      </c>
      <c r="C26" s="19">
        <v>369971.79</v>
      </c>
      <c r="D26" s="19">
        <f>2001.05+6888.1+136240.38</f>
        <v>145129.53</v>
      </c>
      <c r="E26" s="19">
        <v>73818.89</v>
      </c>
      <c r="F26" s="25">
        <v>11029.39</v>
      </c>
      <c r="G26" s="25">
        <v>9876.7199999999993</v>
      </c>
      <c r="H26" s="24">
        <v>580</v>
      </c>
      <c r="I26" s="18">
        <f t="shared" si="2"/>
        <v>753571.64</v>
      </c>
      <c r="J26" s="11"/>
      <c r="K26" s="2"/>
      <c r="L26" s="1"/>
    </row>
    <row r="27" spans="1:12" x14ac:dyDescent="0.25">
      <c r="A27" s="16" t="s">
        <v>7</v>
      </c>
      <c r="B27" s="23">
        <f>23059.46+70899.26</f>
        <v>93958.720000000001</v>
      </c>
      <c r="C27" s="19">
        <f>58282.33</f>
        <v>58282.33</v>
      </c>
      <c r="D27" s="19">
        <f>7245.92+607.01+130800.48</f>
        <v>138653.41</v>
      </c>
      <c r="E27" s="19">
        <v>58048.11</v>
      </c>
      <c r="F27" s="19">
        <v>1992</v>
      </c>
      <c r="G27" s="19">
        <v>1074.02</v>
      </c>
      <c r="H27" s="22">
        <v>1015</v>
      </c>
      <c r="I27" s="18">
        <f t="shared" si="2"/>
        <v>353023.58999999997</v>
      </c>
      <c r="J27" s="11"/>
      <c r="K27" s="2"/>
    </row>
    <row r="28" spans="1:12" x14ac:dyDescent="0.25">
      <c r="A28" s="16" t="s">
        <v>6</v>
      </c>
      <c r="B28" s="15">
        <f>50568.92+14366.62</f>
        <v>64935.54</v>
      </c>
      <c r="C28" s="15">
        <v>55092.13</v>
      </c>
      <c r="D28" s="15">
        <f>349.59+6965.3+119328.11</f>
        <v>126643</v>
      </c>
      <c r="E28" s="14">
        <v>68834.3</v>
      </c>
      <c r="F28" s="15">
        <v>2355.0500000000002</v>
      </c>
      <c r="G28" s="15">
        <v>805.35</v>
      </c>
      <c r="H28" s="13">
        <v>340.75</v>
      </c>
      <c r="I28" s="18">
        <f t="shared" si="2"/>
        <v>319006.11999999994</v>
      </c>
      <c r="J28" s="11"/>
      <c r="K28" s="2"/>
    </row>
    <row r="29" spans="1:12" x14ac:dyDescent="0.25">
      <c r="A29" s="16" t="s">
        <v>5</v>
      </c>
      <c r="B29" s="19">
        <f>26795.07+8382.23</f>
        <v>35177.300000000003</v>
      </c>
      <c r="C29" s="19">
        <v>43322.34</v>
      </c>
      <c r="D29" s="19">
        <f>1413.6+98997.2+7747.89</f>
        <v>108158.69</v>
      </c>
      <c r="E29" s="20">
        <v>58359.37</v>
      </c>
      <c r="F29" s="19">
        <v>18337.5</v>
      </c>
      <c r="G29" s="21">
        <v>0</v>
      </c>
      <c r="H29" s="13">
        <v>978.75</v>
      </c>
      <c r="I29" s="18">
        <f t="shared" si="2"/>
        <v>264333.95</v>
      </c>
      <c r="J29" s="11"/>
      <c r="K29" s="2"/>
    </row>
    <row r="30" spans="1:12" x14ac:dyDescent="0.25">
      <c r="A30" s="16" t="s">
        <v>4</v>
      </c>
      <c r="B30" s="15">
        <f>9243.47+18309.65</f>
        <v>27553.120000000003</v>
      </c>
      <c r="C30" s="15">
        <v>62179.53</v>
      </c>
      <c r="D30" s="15">
        <f>479.59+3067.99+92231</f>
        <v>95778.58</v>
      </c>
      <c r="E30" s="14">
        <v>63541.94</v>
      </c>
      <c r="F30" s="15">
        <v>2704.5</v>
      </c>
      <c r="G30" s="21">
        <v>0</v>
      </c>
      <c r="H30" s="13">
        <v>1276</v>
      </c>
      <c r="I30" s="18">
        <f t="shared" si="2"/>
        <v>253033.66999999998</v>
      </c>
      <c r="J30" s="11"/>
      <c r="K30" s="2"/>
    </row>
    <row r="31" spans="1:12" x14ac:dyDescent="0.25">
      <c r="A31" s="16" t="s">
        <v>3</v>
      </c>
      <c r="B31" s="19"/>
      <c r="C31" s="19"/>
      <c r="D31" s="19"/>
      <c r="E31" s="20"/>
      <c r="F31" s="19"/>
      <c r="G31" s="19"/>
      <c r="H31" s="13"/>
      <c r="I31" s="18">
        <f t="shared" si="2"/>
        <v>0</v>
      </c>
      <c r="J31" s="11"/>
      <c r="K31" s="2"/>
    </row>
    <row r="32" spans="1:12" s="17" customFormat="1" x14ac:dyDescent="0.25">
      <c r="A32" s="16" t="s">
        <v>2</v>
      </c>
      <c r="B32" s="15"/>
      <c r="C32" s="15"/>
      <c r="D32" s="15"/>
      <c r="E32" s="15"/>
      <c r="F32" s="14"/>
      <c r="G32" s="14"/>
      <c r="H32" s="13"/>
      <c r="I32" s="18">
        <f>SUM(C32:H32)</f>
        <v>0</v>
      </c>
      <c r="J32" s="11"/>
      <c r="K32" s="2"/>
    </row>
    <row r="33" spans="1:11" x14ac:dyDescent="0.25">
      <c r="A33" s="16" t="s">
        <v>1</v>
      </c>
      <c r="B33" s="15"/>
      <c r="C33" s="15"/>
      <c r="D33" s="15"/>
      <c r="E33" s="15"/>
      <c r="F33" s="15"/>
      <c r="G33" s="14"/>
      <c r="H33" s="13"/>
      <c r="I33" s="12">
        <f>SUM(B33:H33)</f>
        <v>0</v>
      </c>
      <c r="J33" s="11"/>
      <c r="K33" s="2"/>
    </row>
    <row r="34" spans="1:11" x14ac:dyDescent="0.25">
      <c r="A34" s="10" t="s">
        <v>0</v>
      </c>
      <c r="B34" s="9">
        <f t="shared" ref="B34:I34" si="3">SUM(B22:B33)</f>
        <v>3552917.36</v>
      </c>
      <c r="C34" s="9">
        <f t="shared" si="3"/>
        <v>2026710.7500000002</v>
      </c>
      <c r="D34" s="9">
        <f t="shared" si="3"/>
        <v>1395116.08</v>
      </c>
      <c r="E34" s="8">
        <f t="shared" si="3"/>
        <v>575591.78</v>
      </c>
      <c r="F34" s="7">
        <f t="shared" si="3"/>
        <v>52823.979999999996</v>
      </c>
      <c r="G34" s="6">
        <f t="shared" si="3"/>
        <v>101917.26000000002</v>
      </c>
      <c r="H34" s="5">
        <f t="shared" si="3"/>
        <v>5009.75</v>
      </c>
      <c r="I34" s="4">
        <f t="shared" si="3"/>
        <v>7710086.96</v>
      </c>
      <c r="J34" s="3"/>
      <c r="K34" s="2"/>
    </row>
    <row r="42" spans="1:11" x14ac:dyDescent="0.25">
      <c r="I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Ferstl, April - DCF</dc:creator>
  <cp:lastModifiedBy>Ellis, Kent A - DCF</cp:lastModifiedBy>
  <dcterms:created xsi:type="dcterms:W3CDTF">2024-10-08T15:27:14Z</dcterms:created>
  <dcterms:modified xsi:type="dcterms:W3CDTF">2024-11-04T15:29:08Z</dcterms:modified>
</cp:coreProperties>
</file>