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never" codeName="ThisWorkbook" defaultThemeVersion="166925"/>
  <mc:AlternateContent xmlns:mc="http://schemas.openxmlformats.org/markup-compatibility/2006">
    <mc:Choice Requires="x15">
      <x15ac:absPath xmlns:x15ac="http://schemas.microsoft.com/office/spreadsheetml/2010/11/ac" url="H:\Forms Management\"/>
    </mc:Choice>
  </mc:AlternateContent>
  <xr:revisionPtr revIDLastSave="0" documentId="13_ncr:1_{D74C7A8E-DB83-4F3C-89AB-9FA79F2354DF}" xr6:coauthVersionLast="47" xr6:coauthVersionMax="47" xr10:uidLastSave="{00000000-0000-0000-0000-000000000000}"/>
  <bookViews>
    <workbookView xWindow="-108" yWindow="-108" windowWidth="23256" windowHeight="12576" tabRatio="845" firstSheet="3" activeTab="4" xr2:uid="{2D172883-E747-4568-AF9F-AEAD748847A2}"/>
  </bookViews>
  <sheets>
    <sheet name="Reasons" sheetId="5" state="hidden" r:id="rId1"/>
    <sheet name="FPL" sheetId="3" state="hidden" r:id="rId2"/>
    <sheet name="source" sheetId="2" state="hidden" r:id="rId3"/>
    <sheet name="Directions" sheetId="11" r:id="rId4"/>
    <sheet name="W-2PaymentCalculator-DoNotPrint" sheetId="1" r:id="rId5"/>
    <sheet name="W-2 Overpayment Worksheet-Print" sheetId="4" r:id="rId6"/>
    <sheet name="W-2Overpayment Worksheet-unlink" sheetId="10" r:id="rId7"/>
    <sheet name="W-2FutureCostSavingsCalc-Manual" sheetId="14" r:id="rId8"/>
  </sheets>
  <definedNames>
    <definedName name="_2013">FPL!$I$2:$I$11</definedName>
    <definedName name="_2014">FPL!$J$2:$J$10</definedName>
    <definedName name="_2015">FPL!$K$2:$K$11</definedName>
    <definedName name="_2016">FPL!$L$2:$L$11</definedName>
    <definedName name="_2017">FPL!$M$2:$M$11</definedName>
    <definedName name="_2018">FPL!$N$2:$N$11</definedName>
    <definedName name="_2019">FPL!$O$2:$O$19</definedName>
    <definedName name="_2020">FPL!$P$2:$P$19</definedName>
    <definedName name="_2021">FPL!$Q$2:$Q$19</definedName>
    <definedName name="_2022">FPL!$R$2:$R$19</definedName>
    <definedName name="_2023">FPL!$S$2:$S$25</definedName>
    <definedName name="_2024">FPL!$T$2:$T$25</definedName>
    <definedName name="_2025">FPL!$U$2:$U$19</definedName>
    <definedName name="Amount" localSheetId="6">'W-2Overpayment Worksheet-unlink'!$I$39</definedName>
    <definedName name="Amount">'W-2 Overpayment Worksheet-Print'!$I$37</definedName>
    <definedName name="AuxiliaryReason">Reasons!$F$2:$F$8</definedName>
    <definedName name="BasePayment">source!$V$2:$V$14</definedName>
    <definedName name="DailyRate">source!$R$2:$R$66</definedName>
    <definedName name="DaysCount">source!$H$2:$H$315</definedName>
    <definedName name="Delayed">source!$B$2:$B$14</definedName>
    <definedName name="FPL">FPL!$D$2:$D$199</definedName>
    <definedName name="FPLHelper">FPL!$A$2:$A$181</definedName>
    <definedName name="FPLYear">FPL!$H$2:$H$14</definedName>
    <definedName name="Monthly">source!$A$2:$A$13</definedName>
    <definedName name="OverpaymentReason">Reasons!$B$2:$B$42</definedName>
    <definedName name="Placement">source!$U$2:$U$14</definedName>
    <definedName name="_xlnm.Print_Area" localSheetId="3">Directions!$A$1:$C$105</definedName>
    <definedName name="_xlnm.Print_Area" localSheetId="5">'W-2 Overpayment Worksheet-Print'!$A$1:$AC$42</definedName>
    <definedName name="_xlnm.Print_Titles" localSheetId="5">'W-2 Overpayment Worksheet-Print'!$A:$E</definedName>
    <definedName name="_xlnm.Print_Titles" localSheetId="6">'W-2Overpayment Worksheet-unlink'!$A:$E</definedName>
    <definedName name="Table1">source!$E$1:$H$315</definedName>
    <definedName name="TimeLimit">source!$G$2:$G$315</definedName>
    <definedName name="W2Group">FPL!$F$2:$F$25</definedName>
    <definedName name="Year">source!$X$2:$X$14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5" i="1" l="1"/>
  <c r="F15" i="1" s="1"/>
  <c r="H15" i="1"/>
  <c r="I15" i="1"/>
  <c r="K15" i="1"/>
  <c r="L15" i="1" s="1"/>
  <c r="N15" i="1"/>
  <c r="O15" i="1"/>
  <c r="Q15" i="1"/>
  <c r="R15" i="1" s="1"/>
  <c r="T15" i="1"/>
  <c r="U15" i="1"/>
  <c r="W15" i="1"/>
  <c r="X15" i="1" s="1"/>
  <c r="Z15" i="1"/>
  <c r="AA15" i="1"/>
  <c r="AC15" i="1"/>
  <c r="AD15" i="1" s="1"/>
  <c r="AF15" i="1"/>
  <c r="AG15" i="1" s="1"/>
  <c r="AI15" i="1"/>
  <c r="AJ15" i="1" s="1"/>
  <c r="B15" i="1"/>
  <c r="J159" i="2"/>
  <c r="J148" i="2"/>
  <c r="J158" i="2"/>
  <c r="J157" i="2"/>
  <c r="J156" i="2"/>
  <c r="J155" i="2"/>
  <c r="J154" i="2"/>
  <c r="J153" i="2"/>
  <c r="J152" i="2"/>
  <c r="J151" i="2"/>
  <c r="J150" i="2"/>
  <c r="J149" i="2"/>
  <c r="AC18" i="10"/>
  <c r="AB18" i="10"/>
  <c r="AA18" i="10"/>
  <c r="Z18" i="10"/>
  <c r="Y18" i="10"/>
  <c r="X18" i="10"/>
  <c r="W18" i="10"/>
  <c r="V18" i="10"/>
  <c r="U18" i="10"/>
  <c r="T18" i="10"/>
  <c r="S18" i="10"/>
  <c r="R18" i="10"/>
  <c r="Q18" i="10"/>
  <c r="P18" i="10"/>
  <c r="O18" i="10"/>
  <c r="N18" i="10"/>
  <c r="M18" i="10"/>
  <c r="L18" i="10"/>
  <c r="K18" i="10"/>
  <c r="J18" i="10"/>
  <c r="H18" i="10" l="1"/>
  <c r="I18" i="10"/>
  <c r="G18" i="10"/>
  <c r="F18" i="10"/>
  <c r="AC18" i="4"/>
  <c r="AB18" i="4"/>
  <c r="AA18" i="4"/>
  <c r="Z18" i="4"/>
  <c r="Y18" i="4"/>
  <c r="X18" i="4"/>
  <c r="W18" i="4"/>
  <c r="V18" i="4"/>
  <c r="T18" i="4"/>
  <c r="U18" i="4"/>
  <c r="S18" i="4"/>
  <c r="R18" i="4"/>
  <c r="P18" i="4"/>
  <c r="Q18" i="4"/>
  <c r="O18" i="4"/>
  <c r="N18" i="4"/>
  <c r="J18" i="4"/>
  <c r="K18" i="4"/>
  <c r="L18" i="4"/>
  <c r="M18" i="4"/>
  <c r="H18" i="4"/>
  <c r="I18" i="4"/>
  <c r="G18" i="4"/>
  <c r="F18" i="4"/>
  <c r="E14" i="1"/>
  <c r="F14" i="1" s="1"/>
  <c r="H14" i="1"/>
  <c r="I14" i="1" s="1"/>
  <c r="K14" i="1"/>
  <c r="L14" i="1" s="1"/>
  <c r="N14" i="1"/>
  <c r="O14" i="1" s="1"/>
  <c r="Q14" i="1"/>
  <c r="R14" i="1" s="1"/>
  <c r="T14" i="1"/>
  <c r="U14" i="1" s="1"/>
  <c r="W14" i="1"/>
  <c r="X14" i="1" s="1"/>
  <c r="Z14" i="1"/>
  <c r="AA14" i="1" s="1"/>
  <c r="AC14" i="1"/>
  <c r="AD14" i="1" s="1"/>
  <c r="AF14" i="1"/>
  <c r="AG14" i="1" s="1"/>
  <c r="AI14" i="1"/>
  <c r="AJ14" i="1" s="1"/>
  <c r="B14" i="1"/>
  <c r="D315" i="2"/>
  <c r="D304" i="2"/>
  <c r="D305" i="2"/>
  <c r="D306" i="2"/>
  <c r="D307" i="2"/>
  <c r="D308" i="2"/>
  <c r="D309" i="2"/>
  <c r="D310" i="2"/>
  <c r="D311" i="2"/>
  <c r="D312" i="2"/>
  <c r="D313" i="2"/>
  <c r="D314" i="2"/>
  <c r="D147" i="2"/>
  <c r="D148" i="2"/>
  <c r="D149" i="2"/>
  <c r="D150" i="2"/>
  <c r="D151" i="2"/>
  <c r="D152" i="2"/>
  <c r="D153" i="2"/>
  <c r="D154" i="2"/>
  <c r="D155" i="2"/>
  <c r="D156" i="2"/>
  <c r="D157" i="2"/>
  <c r="D158" i="2"/>
  <c r="A184" i="3"/>
  <c r="A185" i="3"/>
  <c r="A186" i="3"/>
  <c r="A187" i="3"/>
  <c r="A188" i="3"/>
  <c r="A189" i="3"/>
  <c r="A190" i="3"/>
  <c r="A191" i="3"/>
  <c r="A192" i="3"/>
  <c r="A193" i="3"/>
  <c r="A194" i="3"/>
  <c r="A195" i="3"/>
  <c r="A196" i="3"/>
  <c r="A197" i="3"/>
  <c r="A198" i="3"/>
  <c r="A199" i="3"/>
  <c r="A183" i="3"/>
  <c r="A182" i="3"/>
  <c r="S14" i="2"/>
  <c r="E18" i="1"/>
  <c r="F18" i="1" s="1"/>
  <c r="H18" i="1"/>
  <c r="I18" i="1" s="1"/>
  <c r="K18" i="1"/>
  <c r="L18" i="1" s="1"/>
  <c r="N18" i="1"/>
  <c r="O18" i="1" s="1"/>
  <c r="Q18" i="1"/>
  <c r="R18" i="1" s="1"/>
  <c r="T18" i="1"/>
  <c r="U18" i="1" s="1"/>
  <c r="W18" i="1"/>
  <c r="X18" i="1" s="1"/>
  <c r="Z18" i="1"/>
  <c r="AA18" i="1" s="1"/>
  <c r="AC18" i="1"/>
  <c r="AD18" i="1" s="1"/>
  <c r="AF18" i="1"/>
  <c r="AG18" i="1" s="1"/>
  <c r="AI18" i="1"/>
  <c r="AJ18" i="1" s="1"/>
  <c r="B18" i="1"/>
  <c r="J136" i="2"/>
  <c r="J137" i="2"/>
  <c r="J138" i="2"/>
  <c r="J139" i="2"/>
  <c r="J140" i="2"/>
  <c r="J141" i="2"/>
  <c r="J142" i="2"/>
  <c r="J143" i="2"/>
  <c r="J144" i="2"/>
  <c r="J145" i="2"/>
  <c r="J146" i="2"/>
  <c r="J147" i="2"/>
  <c r="D292" i="2"/>
  <c r="D293" i="2"/>
  <c r="D294" i="2"/>
  <c r="D295" i="2"/>
  <c r="D296" i="2"/>
  <c r="D297" i="2"/>
  <c r="D298" i="2"/>
  <c r="D299" i="2"/>
  <c r="D300" i="2"/>
  <c r="D301" i="2"/>
  <c r="D302" i="2"/>
  <c r="D303" i="2"/>
  <c r="D135" i="2"/>
  <c r="D136" i="2"/>
  <c r="D137" i="2"/>
  <c r="D138" i="2"/>
  <c r="D139" i="2"/>
  <c r="D140" i="2"/>
  <c r="D141" i="2"/>
  <c r="D142" i="2"/>
  <c r="D143" i="2"/>
  <c r="D144" i="2"/>
  <c r="D145" i="2"/>
  <c r="D146" i="2"/>
  <c r="A172" i="3"/>
  <c r="A173" i="3"/>
  <c r="A174" i="3"/>
  <c r="A175" i="3"/>
  <c r="A176" i="3"/>
  <c r="A177" i="3"/>
  <c r="A178" i="3"/>
  <c r="A179" i="3"/>
  <c r="A180" i="3"/>
  <c r="A181" i="3"/>
  <c r="A166" i="3" l="1"/>
  <c r="A167" i="3"/>
  <c r="A168" i="3"/>
  <c r="A169" i="3"/>
  <c r="A170" i="3"/>
  <c r="A171" i="3"/>
  <c r="A158" i="3"/>
  <c r="A159" i="3"/>
  <c r="A160" i="3"/>
  <c r="A161" i="3"/>
  <c r="A162" i="3"/>
  <c r="A163" i="3"/>
  <c r="A164" i="3"/>
  <c r="A165" i="3"/>
  <c r="C18" i="1"/>
  <c r="F40" i="4"/>
  <c r="A40" i="4"/>
  <c r="H9" i="4"/>
  <c r="AC16" i="4"/>
  <c r="AC15" i="4"/>
  <c r="AC17" i="4" s="1"/>
  <c r="AB16" i="4"/>
  <c r="AB15" i="4"/>
  <c r="AA16" i="4"/>
  <c r="AA15" i="4"/>
  <c r="AA17" i="4" s="1"/>
  <c r="Z16" i="4"/>
  <c r="Z15" i="4"/>
  <c r="Y16" i="4"/>
  <c r="X16" i="4"/>
  <c r="W16" i="4"/>
  <c r="V16" i="4"/>
  <c r="Y15" i="4"/>
  <c r="X15" i="4"/>
  <c r="W15" i="4"/>
  <c r="W17" i="4" s="1"/>
  <c r="V15" i="4"/>
  <c r="Y17" i="4"/>
  <c r="U16" i="4"/>
  <c r="U15" i="4"/>
  <c r="T16" i="4"/>
  <c r="T15" i="4"/>
  <c r="S16" i="4"/>
  <c r="S15" i="4"/>
  <c r="S17" i="4" s="1"/>
  <c r="R16" i="4"/>
  <c r="R15" i="4"/>
  <c r="Q16" i="4"/>
  <c r="P16" i="4"/>
  <c r="Q15" i="4"/>
  <c r="P15" i="4"/>
  <c r="Q17" i="4"/>
  <c r="M15" i="4"/>
  <c r="M17" i="4" s="1"/>
  <c r="N16" i="4"/>
  <c r="O16" i="4"/>
  <c r="O15" i="4"/>
  <c r="O17" i="4" s="1"/>
  <c r="N15" i="4"/>
  <c r="M16" i="4"/>
  <c r="L16" i="4"/>
  <c r="L15" i="4"/>
  <c r="K16" i="4"/>
  <c r="K15" i="4"/>
  <c r="K17" i="4" s="1"/>
  <c r="J16" i="4"/>
  <c r="J15" i="4"/>
  <c r="U17" i="4"/>
  <c r="AC10" i="4"/>
  <c r="AC12" i="4" s="1"/>
  <c r="AC11" i="4"/>
  <c r="AC9" i="4"/>
  <c r="AB10" i="4"/>
  <c r="AB11" i="4"/>
  <c r="AB9" i="4"/>
  <c r="AA10" i="4"/>
  <c r="AA12" i="4" s="1"/>
  <c r="AA11" i="4"/>
  <c r="AA9" i="4"/>
  <c r="Z10" i="4"/>
  <c r="Z11" i="4"/>
  <c r="Z9" i="4"/>
  <c r="Y10" i="4"/>
  <c r="Y12" i="4" s="1"/>
  <c r="Y11" i="4"/>
  <c r="Y9" i="4"/>
  <c r="X10" i="4"/>
  <c r="X11" i="4"/>
  <c r="X9" i="4"/>
  <c r="W10" i="4"/>
  <c r="W12" i="4" s="1"/>
  <c r="W11" i="4"/>
  <c r="W9" i="4"/>
  <c r="V10" i="4"/>
  <c r="V11" i="4"/>
  <c r="V9" i="4"/>
  <c r="U10" i="4"/>
  <c r="U12" i="4" s="1"/>
  <c r="U11" i="4"/>
  <c r="U9" i="4"/>
  <c r="T11" i="4"/>
  <c r="T10" i="4"/>
  <c r="T9" i="4"/>
  <c r="S11" i="4"/>
  <c r="S10" i="4"/>
  <c r="S12" i="4" s="1"/>
  <c r="S9" i="4"/>
  <c r="R11" i="4"/>
  <c r="R10" i="4"/>
  <c r="R9" i="4"/>
  <c r="Q11" i="4"/>
  <c r="Q10" i="4"/>
  <c r="Q12" i="4" s="1"/>
  <c r="Q9" i="4"/>
  <c r="P11" i="4"/>
  <c r="P10" i="4"/>
  <c r="P12" i="4" s="1"/>
  <c r="P9" i="4"/>
  <c r="O11" i="4"/>
  <c r="O10" i="4"/>
  <c r="O12" i="4" s="1"/>
  <c r="O9" i="4"/>
  <c r="N9" i="4"/>
  <c r="N10" i="4"/>
  <c r="N11" i="4"/>
  <c r="M11" i="4"/>
  <c r="M10" i="4"/>
  <c r="M12" i="4" s="1"/>
  <c r="L11" i="4"/>
  <c r="L10" i="4"/>
  <c r="L12" i="4" s="1"/>
  <c r="M9" i="4"/>
  <c r="L9" i="4"/>
  <c r="K11" i="4"/>
  <c r="K10" i="4"/>
  <c r="K12" i="4" s="1"/>
  <c r="K9" i="4"/>
  <c r="J11" i="4"/>
  <c r="J10" i="4"/>
  <c r="J12" i="4" s="1"/>
  <c r="J9" i="4"/>
  <c r="I9" i="4"/>
  <c r="I11" i="4"/>
  <c r="I16" i="4"/>
  <c r="I15" i="4"/>
  <c r="I17" i="4" s="1"/>
  <c r="H16" i="4"/>
  <c r="H15" i="4"/>
  <c r="H11" i="4"/>
  <c r="I10" i="4"/>
  <c r="I12" i="4" s="1"/>
  <c r="H10" i="4"/>
  <c r="AJ35" i="1"/>
  <c r="AG35" i="1"/>
  <c r="AD35" i="1"/>
  <c r="AA35" i="1"/>
  <c r="X35" i="1"/>
  <c r="U35" i="1"/>
  <c r="R35" i="1"/>
  <c r="O35" i="1"/>
  <c r="L35" i="1"/>
  <c r="I35" i="1"/>
  <c r="F35" i="1"/>
  <c r="C35" i="1"/>
  <c r="F17" i="1"/>
  <c r="I17" i="1"/>
  <c r="L17" i="1"/>
  <c r="O17" i="1"/>
  <c r="R17" i="1"/>
  <c r="U17" i="1"/>
  <c r="X17" i="1"/>
  <c r="AA17" i="1"/>
  <c r="AD17" i="1"/>
  <c r="AG17" i="1"/>
  <c r="AJ17" i="1"/>
  <c r="C11" i="1"/>
  <c r="C12" i="1"/>
  <c r="C13" i="1"/>
  <c r="C14" i="1"/>
  <c r="C17" i="1"/>
  <c r="G16" i="4"/>
  <c r="F16" i="4"/>
  <c r="G15" i="4"/>
  <c r="G17" i="4" s="1"/>
  <c r="F15" i="4"/>
  <c r="G11" i="4"/>
  <c r="F11" i="4"/>
  <c r="G10" i="4"/>
  <c r="G12" i="4" s="1"/>
  <c r="F10" i="4"/>
  <c r="F12" i="4" s="1"/>
  <c r="G9" i="4"/>
  <c r="F9" i="4"/>
  <c r="F2" i="4" l="1"/>
  <c r="Z40" i="4"/>
  <c r="V40" i="4"/>
  <c r="R40" i="4"/>
  <c r="N40" i="4"/>
  <c r="J40" i="4"/>
  <c r="F4" i="4"/>
  <c r="A134" i="3"/>
  <c r="A135" i="3"/>
  <c r="A136" i="3"/>
  <c r="A137" i="3"/>
  <c r="A138" i="3"/>
  <c r="A139" i="3"/>
  <c r="A140" i="3"/>
  <c r="A141" i="3"/>
  <c r="A142" i="3"/>
  <c r="A143" i="3"/>
  <c r="A144" i="3"/>
  <c r="A145" i="3"/>
  <c r="A146" i="3"/>
  <c r="A147" i="3"/>
  <c r="A148" i="3"/>
  <c r="A149" i="3"/>
  <c r="A150" i="3"/>
  <c r="A151" i="3"/>
  <c r="A152" i="3"/>
  <c r="A153" i="3"/>
  <c r="A154" i="3"/>
  <c r="A155" i="3"/>
  <c r="A156" i="3"/>
  <c r="A157" i="3"/>
  <c r="J37" i="4" l="1"/>
  <c r="D37" i="4"/>
  <c r="H37" i="4"/>
  <c r="AJ22" i="1"/>
  <c r="AJ23" i="1" s="1"/>
  <c r="AG22" i="1"/>
  <c r="AG23" i="1" s="1"/>
  <c r="AD22" i="1"/>
  <c r="AD23" i="1" s="1"/>
  <c r="X22" i="1"/>
  <c r="X23" i="1" s="1"/>
  <c r="R22" i="1"/>
  <c r="R23" i="1" s="1"/>
  <c r="L22" i="1"/>
  <c r="L23" i="1" s="1"/>
  <c r="F22" i="1"/>
  <c r="F23" i="1" s="1"/>
  <c r="B22" i="1"/>
  <c r="D291" i="2"/>
  <c r="J113" i="2"/>
  <c r="J114" i="2"/>
  <c r="J115" i="2"/>
  <c r="J116" i="2"/>
  <c r="J117" i="2"/>
  <c r="J118" i="2"/>
  <c r="J119" i="2"/>
  <c r="J120" i="2"/>
  <c r="J121" i="2"/>
  <c r="J122" i="2"/>
  <c r="J123" i="2"/>
  <c r="J124" i="2"/>
  <c r="J125" i="2"/>
  <c r="J126" i="2"/>
  <c r="J127" i="2"/>
  <c r="J128" i="2"/>
  <c r="J129" i="2"/>
  <c r="J130" i="2"/>
  <c r="J131" i="2"/>
  <c r="J132" i="2"/>
  <c r="J133" i="2"/>
  <c r="J134" i="2"/>
  <c r="J135" i="2"/>
  <c r="J112" i="2"/>
  <c r="D112" i="2"/>
  <c r="D113" i="2"/>
  <c r="D114" i="2"/>
  <c r="D115" i="2"/>
  <c r="D116" i="2"/>
  <c r="D117" i="2"/>
  <c r="D118" i="2"/>
  <c r="D119" i="2"/>
  <c r="D120" i="2"/>
  <c r="D121" i="2"/>
  <c r="D122" i="2"/>
  <c r="D123" i="2"/>
  <c r="D124" i="2"/>
  <c r="D125" i="2"/>
  <c r="D126" i="2"/>
  <c r="D127" i="2"/>
  <c r="D128" i="2"/>
  <c r="D129" i="2"/>
  <c r="D130" i="2"/>
  <c r="D131" i="2"/>
  <c r="D132" i="2"/>
  <c r="D133" i="2"/>
  <c r="D134" i="2"/>
  <c r="D111" i="2"/>
  <c r="D281" i="2"/>
  <c r="D282" i="2"/>
  <c r="D283" i="2"/>
  <c r="D284" i="2"/>
  <c r="D285" i="2"/>
  <c r="D286" i="2"/>
  <c r="D287" i="2"/>
  <c r="D288" i="2"/>
  <c r="D289" i="2"/>
  <c r="D290" i="2"/>
  <c r="D280" i="2"/>
  <c r="D279" i="2"/>
  <c r="D268" i="2"/>
  <c r="D269" i="2"/>
  <c r="D270" i="2"/>
  <c r="D271" i="2"/>
  <c r="D272" i="2"/>
  <c r="D273" i="2"/>
  <c r="D274" i="2"/>
  <c r="D275" i="2"/>
  <c r="D276" i="2"/>
  <c r="D277" i="2"/>
  <c r="D278" i="2"/>
  <c r="A116" i="3"/>
  <c r="A117" i="3"/>
  <c r="A118" i="3"/>
  <c r="A119" i="3"/>
  <c r="A120" i="3"/>
  <c r="A121" i="3"/>
  <c r="A122" i="3"/>
  <c r="A123" i="3"/>
  <c r="A124" i="3"/>
  <c r="A125" i="3"/>
  <c r="A126" i="3"/>
  <c r="A127" i="3"/>
  <c r="A128" i="3"/>
  <c r="A129" i="3"/>
  <c r="A130" i="3"/>
  <c r="A131" i="3"/>
  <c r="A132" i="3"/>
  <c r="A133" i="3"/>
  <c r="U22" i="1" l="1"/>
  <c r="U23" i="1" s="1"/>
  <c r="T22" i="1"/>
  <c r="T23" i="1" s="1"/>
  <c r="I22" i="1"/>
  <c r="I23" i="1" s="1"/>
  <c r="H22" i="1"/>
  <c r="H23" i="1" s="1"/>
  <c r="AA22" i="1"/>
  <c r="AA23" i="1" s="1"/>
  <c r="Z22" i="1"/>
  <c r="Z23" i="1" s="1"/>
  <c r="O22" i="1"/>
  <c r="O23" i="1" s="1"/>
  <c r="N22" i="1"/>
  <c r="N23" i="1" s="1"/>
  <c r="AI22" i="1"/>
  <c r="AI23" i="1" s="1"/>
  <c r="AC22" i="1"/>
  <c r="AC23" i="1" s="1"/>
  <c r="W22" i="1"/>
  <c r="W23" i="1" s="1"/>
  <c r="Q22" i="1"/>
  <c r="Q23" i="1" s="1"/>
  <c r="K22" i="1"/>
  <c r="K23" i="1" s="1"/>
  <c r="E22" i="1"/>
  <c r="E23" i="1" s="1"/>
  <c r="AF22" i="1"/>
  <c r="AF23" i="1" s="1"/>
  <c r="I28" i="10"/>
  <c r="K28" i="10"/>
  <c r="M28" i="10"/>
  <c r="O28" i="10"/>
  <c r="Q28" i="10"/>
  <c r="S28" i="10"/>
  <c r="U28" i="10"/>
  <c r="W28" i="10"/>
  <c r="Y28" i="10"/>
  <c r="AA28" i="10"/>
  <c r="AC28" i="10"/>
  <c r="I26" i="10"/>
  <c r="K26" i="10"/>
  <c r="M26" i="10"/>
  <c r="O26" i="10"/>
  <c r="Q26" i="10"/>
  <c r="S26" i="10"/>
  <c r="U26" i="10"/>
  <c r="W26" i="10"/>
  <c r="Y26" i="10"/>
  <c r="AA26" i="10"/>
  <c r="AC26" i="10"/>
  <c r="G6" i="14"/>
  <c r="E6" i="14"/>
  <c r="F36" i="1"/>
  <c r="I36" i="1"/>
  <c r="L36" i="1"/>
  <c r="O36" i="1"/>
  <c r="R36" i="1"/>
  <c r="U36" i="1"/>
  <c r="X36" i="1"/>
  <c r="AA36" i="1"/>
  <c r="AD36" i="1"/>
  <c r="AG36" i="1"/>
  <c r="AJ36" i="1"/>
  <c r="H8" i="10" l="1"/>
  <c r="J8" i="10"/>
  <c r="L8" i="10"/>
  <c r="N8" i="10"/>
  <c r="P8" i="10"/>
  <c r="R8" i="10"/>
  <c r="T8" i="10"/>
  <c r="V8" i="10"/>
  <c r="X8" i="10"/>
  <c r="Z8" i="10"/>
  <c r="AB8" i="10"/>
  <c r="F11" i="1" l="1"/>
  <c r="I11" i="1"/>
  <c r="L11" i="1"/>
  <c r="O11" i="1"/>
  <c r="R11" i="1"/>
  <c r="U11" i="1"/>
  <c r="X11" i="1"/>
  <c r="AA11" i="1"/>
  <c r="AD11" i="1"/>
  <c r="AG11" i="1"/>
  <c r="AJ11" i="1"/>
  <c r="I34" i="10" l="1"/>
  <c r="K34" i="10"/>
  <c r="M34" i="10"/>
  <c r="O34" i="10"/>
  <c r="Q34" i="10"/>
  <c r="S34" i="10"/>
  <c r="U34" i="10"/>
  <c r="W34" i="10"/>
  <c r="Y34" i="10"/>
  <c r="AA34" i="10"/>
  <c r="AC34" i="10"/>
  <c r="I36" i="10"/>
  <c r="K36" i="10"/>
  <c r="M36" i="10"/>
  <c r="O36" i="10"/>
  <c r="Q36" i="10"/>
  <c r="S36" i="10"/>
  <c r="U36" i="10"/>
  <c r="W36" i="10"/>
  <c r="Y36" i="10"/>
  <c r="AA36" i="10"/>
  <c r="AC36" i="10"/>
  <c r="H12" i="10"/>
  <c r="H14" i="10" s="1"/>
  <c r="I12" i="10"/>
  <c r="I14" i="10" s="1"/>
  <c r="J12" i="10"/>
  <c r="K12" i="10"/>
  <c r="L12" i="10"/>
  <c r="L14" i="10" s="1"/>
  <c r="M12" i="10"/>
  <c r="M14" i="10" s="1"/>
  <c r="N12" i="10"/>
  <c r="O12" i="10"/>
  <c r="P12" i="10"/>
  <c r="P14" i="10" s="1"/>
  <c r="Q12" i="10"/>
  <c r="Q14" i="10" s="1"/>
  <c r="R12" i="10"/>
  <c r="S12" i="10"/>
  <c r="T12" i="10"/>
  <c r="T14" i="10" s="1"/>
  <c r="U12" i="10"/>
  <c r="U14" i="10" s="1"/>
  <c r="V12" i="10"/>
  <c r="W12" i="10"/>
  <c r="X12" i="10"/>
  <c r="X14" i="10" s="1"/>
  <c r="Y12" i="10"/>
  <c r="Y14" i="10" s="1"/>
  <c r="Z12" i="10"/>
  <c r="AA12" i="10"/>
  <c r="AB12" i="10"/>
  <c r="AB14" i="10" s="1"/>
  <c r="AC12" i="10"/>
  <c r="AC14" i="10" s="1"/>
  <c r="J14" i="10"/>
  <c r="K14" i="10"/>
  <c r="N14" i="10"/>
  <c r="O14" i="10"/>
  <c r="R14" i="10"/>
  <c r="S14" i="10"/>
  <c r="V14" i="10"/>
  <c r="W14" i="10"/>
  <c r="Z14" i="10"/>
  <c r="AA14" i="10"/>
  <c r="H17" i="10"/>
  <c r="I17" i="10"/>
  <c r="J17" i="10"/>
  <c r="K17" i="10"/>
  <c r="L17" i="10"/>
  <c r="M17" i="10"/>
  <c r="N17" i="10"/>
  <c r="O17" i="10"/>
  <c r="P17" i="10"/>
  <c r="Q17" i="10"/>
  <c r="R17" i="10"/>
  <c r="S17" i="10"/>
  <c r="T17" i="10"/>
  <c r="U17" i="10"/>
  <c r="V17" i="10"/>
  <c r="W17" i="10"/>
  <c r="X17" i="10"/>
  <c r="Y17" i="10"/>
  <c r="Z17" i="10"/>
  <c r="AA17" i="10"/>
  <c r="AB17" i="10"/>
  <c r="AC17" i="10"/>
  <c r="H19" i="10"/>
  <c r="I19" i="10"/>
  <c r="J19" i="10"/>
  <c r="K19" i="10"/>
  <c r="L19" i="10"/>
  <c r="M19" i="10"/>
  <c r="N19" i="10"/>
  <c r="O19" i="10"/>
  <c r="P19" i="10"/>
  <c r="Q19" i="10"/>
  <c r="R19" i="10"/>
  <c r="S19" i="10"/>
  <c r="T19" i="10"/>
  <c r="U19" i="10"/>
  <c r="V19" i="10"/>
  <c r="W19" i="10"/>
  <c r="X19" i="10"/>
  <c r="Y19" i="10"/>
  <c r="Z19" i="10"/>
  <c r="AA19" i="10"/>
  <c r="AB19" i="10"/>
  <c r="AC19" i="10"/>
  <c r="H24" i="10"/>
  <c r="I24" i="10"/>
  <c r="J24" i="10"/>
  <c r="K24" i="10"/>
  <c r="L24" i="10"/>
  <c r="M24" i="10"/>
  <c r="N24" i="10"/>
  <c r="O24" i="10"/>
  <c r="P24" i="10"/>
  <c r="Q24" i="10"/>
  <c r="R24" i="10"/>
  <c r="S24" i="10"/>
  <c r="T24" i="10"/>
  <c r="U24" i="10"/>
  <c r="V24" i="10"/>
  <c r="W24" i="10"/>
  <c r="X24" i="10"/>
  <c r="Y24" i="10"/>
  <c r="Z24" i="10"/>
  <c r="AA24" i="10"/>
  <c r="AB24" i="10"/>
  <c r="AC24" i="10"/>
  <c r="H25" i="10"/>
  <c r="I25" i="10"/>
  <c r="J25" i="10"/>
  <c r="K25" i="10"/>
  <c r="L25" i="10"/>
  <c r="M25" i="10"/>
  <c r="N25" i="10"/>
  <c r="O25" i="10"/>
  <c r="P25" i="10"/>
  <c r="Q25" i="10"/>
  <c r="R25" i="10"/>
  <c r="S25" i="10"/>
  <c r="T25" i="10"/>
  <c r="U25" i="10"/>
  <c r="V25" i="10"/>
  <c r="W25" i="10"/>
  <c r="X25" i="10"/>
  <c r="Y25" i="10"/>
  <c r="Z25" i="10"/>
  <c r="AA25" i="10"/>
  <c r="AB25" i="10"/>
  <c r="AC25" i="10"/>
  <c r="K27" i="10"/>
  <c r="K29" i="10" s="1"/>
  <c r="K30" i="10" s="1"/>
  <c r="O27" i="10"/>
  <c r="O29" i="10" s="1"/>
  <c r="O30" i="10" s="1"/>
  <c r="S27" i="10"/>
  <c r="S29" i="10" s="1"/>
  <c r="S30" i="10" s="1"/>
  <c r="W27" i="10"/>
  <c r="W29" i="10" s="1"/>
  <c r="W30" i="10" s="1"/>
  <c r="AA27" i="10"/>
  <c r="AA29" i="10" s="1"/>
  <c r="AA30" i="10" s="1"/>
  <c r="H27" i="10"/>
  <c r="I27" i="10"/>
  <c r="I29" i="10" s="1"/>
  <c r="I30" i="10" s="1"/>
  <c r="J27" i="10"/>
  <c r="L27" i="10"/>
  <c r="M27" i="10"/>
  <c r="M29" i="10" s="1"/>
  <c r="M30" i="10" s="1"/>
  <c r="N27" i="10"/>
  <c r="P27" i="10"/>
  <c r="Q27" i="10"/>
  <c r="Q29" i="10" s="1"/>
  <c r="Q30" i="10" s="1"/>
  <c r="Q31" i="10" s="1"/>
  <c r="R27" i="10"/>
  <c r="T27" i="10"/>
  <c r="U27" i="10"/>
  <c r="U29" i="10" s="1"/>
  <c r="U30" i="10" s="1"/>
  <c r="V27" i="10"/>
  <c r="X27" i="10"/>
  <c r="Y27" i="10"/>
  <c r="Y29" i="10" s="1"/>
  <c r="Y30" i="10" s="1"/>
  <c r="Z27" i="10"/>
  <c r="AB27" i="10"/>
  <c r="AC27" i="10"/>
  <c r="AC29" i="10" s="1"/>
  <c r="AC30" i="10" s="1"/>
  <c r="H34" i="4"/>
  <c r="J34" i="4"/>
  <c r="L34" i="4"/>
  <c r="N34" i="4"/>
  <c r="P34" i="4"/>
  <c r="R34" i="4"/>
  <c r="T34" i="4"/>
  <c r="V34" i="4"/>
  <c r="X34" i="4"/>
  <c r="Z34" i="4"/>
  <c r="AB34" i="4"/>
  <c r="Y31" i="10" l="1"/>
  <c r="Y32" i="10"/>
  <c r="I31" i="10"/>
  <c r="I32" i="10"/>
  <c r="Q32" i="10"/>
  <c r="AC31" i="10"/>
  <c r="AC32" i="10"/>
  <c r="U31" i="10"/>
  <c r="U32" i="10"/>
  <c r="M31" i="10"/>
  <c r="M32" i="10"/>
  <c r="AA32" i="10"/>
  <c r="AA31" i="10"/>
  <c r="W32" i="10"/>
  <c r="W31" i="10"/>
  <c r="S32" i="10"/>
  <c r="S31" i="10"/>
  <c r="O32" i="10"/>
  <c r="O31" i="10"/>
  <c r="K32" i="10"/>
  <c r="K31" i="10"/>
  <c r="L39" i="10"/>
  <c r="G36" i="10"/>
  <c r="I39" i="10" s="1"/>
  <c r="G34" i="10"/>
  <c r="E39" i="10" s="1"/>
  <c r="G28" i="10" l="1"/>
  <c r="F27" i="10"/>
  <c r="G25" i="10"/>
  <c r="G24" i="10"/>
  <c r="G19" i="10"/>
  <c r="F19" i="10"/>
  <c r="G17" i="10"/>
  <c r="G12" i="10"/>
  <c r="G14" i="10" s="1"/>
  <c r="G26" i="10"/>
  <c r="G27" i="10" s="1"/>
  <c r="G29" i="10" s="1"/>
  <c r="G30" i="10" s="1"/>
  <c r="F25" i="10"/>
  <c r="F24" i="10"/>
  <c r="J4" i="10"/>
  <c r="N4" i="10" s="1"/>
  <c r="R4" i="10" s="1"/>
  <c r="V4" i="10" s="1"/>
  <c r="Z4" i="10" s="1"/>
  <c r="Z41" i="10"/>
  <c r="V41" i="10"/>
  <c r="R41" i="10"/>
  <c r="N41" i="10"/>
  <c r="J41" i="10"/>
  <c r="AB39" i="10"/>
  <c r="Z39" i="10"/>
  <c r="V39" i="10"/>
  <c r="T39" i="10"/>
  <c r="R39" i="10"/>
  <c r="N39" i="10"/>
  <c r="J39" i="10"/>
  <c r="X39" i="10"/>
  <c r="F17" i="10"/>
  <c r="F12" i="10"/>
  <c r="F14" i="10" s="1"/>
  <c r="Z3" i="10"/>
  <c r="V3" i="10"/>
  <c r="R3" i="10"/>
  <c r="N3" i="10"/>
  <c r="J3" i="10"/>
  <c r="AB1" i="10"/>
  <c r="Z1" i="10"/>
  <c r="X1" i="10"/>
  <c r="V1" i="10"/>
  <c r="T1" i="10"/>
  <c r="R1" i="10"/>
  <c r="P1" i="10"/>
  <c r="N1" i="10"/>
  <c r="L1" i="10"/>
  <c r="J1" i="10"/>
  <c r="I31" i="4"/>
  <c r="K31" i="4"/>
  <c r="M31" i="4"/>
  <c r="O31" i="4"/>
  <c r="Q31" i="4"/>
  <c r="S31" i="4"/>
  <c r="U31" i="4"/>
  <c r="W31" i="4"/>
  <c r="Y31" i="4"/>
  <c r="AA31" i="4"/>
  <c r="AC31" i="4"/>
  <c r="G32" i="10" l="1"/>
  <c r="G31" i="10"/>
  <c r="P39" i="10"/>
  <c r="F13" i="1" l="1"/>
  <c r="I13" i="1"/>
  <c r="L13" i="1"/>
  <c r="O13" i="1"/>
  <c r="R13" i="1"/>
  <c r="U13" i="1"/>
  <c r="X13" i="1"/>
  <c r="AA13" i="1"/>
  <c r="AD13" i="1"/>
  <c r="AG13" i="1"/>
  <c r="AJ13" i="1"/>
  <c r="F40" i="1" l="1"/>
  <c r="I40" i="1"/>
  <c r="L40" i="1"/>
  <c r="O40" i="1"/>
  <c r="R40" i="1"/>
  <c r="U40" i="1"/>
  <c r="X40" i="1"/>
  <c r="AA40" i="1"/>
  <c r="AD40" i="1"/>
  <c r="AG40" i="1"/>
  <c r="AJ40" i="1"/>
  <c r="C40" i="1"/>
  <c r="C20" i="1" l="1"/>
  <c r="E20" i="1"/>
  <c r="F20" i="1"/>
  <c r="H20" i="1"/>
  <c r="I20" i="1"/>
  <c r="K20" i="1"/>
  <c r="L20" i="1"/>
  <c r="N20" i="1"/>
  <c r="O20" i="1"/>
  <c r="Q20" i="1"/>
  <c r="R20" i="1"/>
  <c r="T20" i="1"/>
  <c r="U20" i="1"/>
  <c r="W20" i="1"/>
  <c r="X20" i="1"/>
  <c r="Z20" i="1"/>
  <c r="AA20" i="1"/>
  <c r="AC20" i="1"/>
  <c r="AD20" i="1"/>
  <c r="AF20" i="1"/>
  <c r="AG20" i="1"/>
  <c r="AI20" i="1"/>
  <c r="AJ20" i="1"/>
  <c r="S21" i="2"/>
  <c r="S36" i="2"/>
  <c r="S35" i="2"/>
  <c r="S34" i="2"/>
  <c r="S33" i="2"/>
  <c r="S32" i="2"/>
  <c r="S31" i="2"/>
  <c r="S30" i="2"/>
  <c r="S29" i="2"/>
  <c r="S28" i="2"/>
  <c r="S27" i="2"/>
  <c r="S26" i="2"/>
  <c r="S25" i="2"/>
  <c r="S24" i="2"/>
  <c r="S23" i="2"/>
  <c r="S22" i="2"/>
  <c r="S20" i="2"/>
  <c r="S19" i="2"/>
  <c r="S18" i="2"/>
  <c r="S17" i="2"/>
  <c r="S16" i="2"/>
  <c r="S15" i="2"/>
  <c r="S13" i="2"/>
  <c r="S12" i="2"/>
  <c r="S11" i="2"/>
  <c r="S10" i="2"/>
  <c r="S9" i="2"/>
  <c r="S8" i="2"/>
  <c r="S7" i="2"/>
  <c r="S6" i="2"/>
  <c r="S5" i="2"/>
  <c r="S4" i="2"/>
  <c r="S3" i="2"/>
  <c r="S2" i="2"/>
  <c r="B20" i="1" l="1"/>
  <c r="F55" i="1" l="1"/>
  <c r="I55" i="1"/>
  <c r="L55" i="1"/>
  <c r="O55" i="1"/>
  <c r="R55" i="1"/>
  <c r="U55" i="1"/>
  <c r="X55" i="1"/>
  <c r="AA55" i="1"/>
  <c r="AD55" i="1"/>
  <c r="AG55" i="1"/>
  <c r="AJ55" i="1"/>
  <c r="E53" i="1"/>
  <c r="H53" i="1"/>
  <c r="K53" i="1"/>
  <c r="N53" i="1"/>
  <c r="Q53" i="1"/>
  <c r="T53" i="1"/>
  <c r="W53" i="1"/>
  <c r="Z53" i="1"/>
  <c r="AC53" i="1"/>
  <c r="AF53" i="1"/>
  <c r="AI53" i="1"/>
  <c r="B53" i="1"/>
  <c r="F53" i="1"/>
  <c r="F56" i="1" s="1"/>
  <c r="F57" i="1" s="1"/>
  <c r="I53" i="1"/>
  <c r="I56" i="1" s="1"/>
  <c r="I57" i="1" s="1"/>
  <c r="L53" i="1"/>
  <c r="L56" i="1" s="1"/>
  <c r="L57" i="1" s="1"/>
  <c r="O53" i="1"/>
  <c r="O56" i="1" s="1"/>
  <c r="O57" i="1" s="1"/>
  <c r="R53" i="1"/>
  <c r="R56" i="1" s="1"/>
  <c r="R57" i="1" s="1"/>
  <c r="U53" i="1"/>
  <c r="U56" i="1" s="1"/>
  <c r="U57" i="1" s="1"/>
  <c r="X53" i="1"/>
  <c r="X56" i="1" s="1"/>
  <c r="X57" i="1" s="1"/>
  <c r="AA53" i="1"/>
  <c r="AA56" i="1" s="1"/>
  <c r="AA57" i="1" s="1"/>
  <c r="AD53" i="1"/>
  <c r="AD56" i="1" s="1"/>
  <c r="AD57" i="1" s="1"/>
  <c r="AG53" i="1"/>
  <c r="AG56" i="1" s="1"/>
  <c r="AG57" i="1" s="1"/>
  <c r="AJ53" i="1"/>
  <c r="AJ56" i="1" s="1"/>
  <c r="AJ57" i="1" s="1"/>
  <c r="F49" i="1"/>
  <c r="I49" i="1"/>
  <c r="L49" i="1"/>
  <c r="O49" i="1"/>
  <c r="R49" i="1"/>
  <c r="U49" i="1"/>
  <c r="X49" i="1"/>
  <c r="AA49" i="1"/>
  <c r="AD49" i="1"/>
  <c r="AG49" i="1"/>
  <c r="AJ49" i="1"/>
  <c r="E48" i="1"/>
  <c r="H48" i="1"/>
  <c r="K48" i="1"/>
  <c r="N48" i="1"/>
  <c r="Q48" i="1"/>
  <c r="T48" i="1"/>
  <c r="W48" i="1"/>
  <c r="Z48" i="1"/>
  <c r="AC48" i="1"/>
  <c r="AF48" i="1"/>
  <c r="AI48" i="1"/>
  <c r="B48" i="1"/>
  <c r="B50" i="1" s="1"/>
  <c r="F46" i="1"/>
  <c r="I46" i="1"/>
  <c r="L46" i="1"/>
  <c r="O46" i="1"/>
  <c r="R46" i="1"/>
  <c r="U46" i="1"/>
  <c r="X46" i="1"/>
  <c r="AA46" i="1"/>
  <c r="AD46" i="1"/>
  <c r="AG46" i="1"/>
  <c r="AJ46" i="1"/>
  <c r="C46" i="1"/>
  <c r="F45" i="1"/>
  <c r="I45" i="1"/>
  <c r="L45" i="1"/>
  <c r="O45" i="1"/>
  <c r="R45" i="1"/>
  <c r="U45" i="1"/>
  <c r="X45" i="1"/>
  <c r="AA45" i="1"/>
  <c r="AD45" i="1"/>
  <c r="AG45" i="1"/>
  <c r="AJ45" i="1"/>
  <c r="C45" i="1"/>
  <c r="F43" i="1"/>
  <c r="I43" i="1"/>
  <c r="L43" i="1"/>
  <c r="O43" i="1"/>
  <c r="R43" i="1"/>
  <c r="U43" i="1"/>
  <c r="X43" i="1"/>
  <c r="AA43" i="1"/>
  <c r="AD43" i="1"/>
  <c r="AG43" i="1"/>
  <c r="AJ43" i="1"/>
  <c r="AG60" i="1" l="1"/>
  <c r="AG61" i="1" s="1"/>
  <c r="AA34" i="4" s="1"/>
  <c r="AG59" i="1"/>
  <c r="AA32" i="4" s="1"/>
  <c r="AA60" i="1"/>
  <c r="AA61" i="1" s="1"/>
  <c r="W34" i="4" s="1"/>
  <c r="AA59" i="1"/>
  <c r="W32" i="4" s="1"/>
  <c r="U60" i="1"/>
  <c r="U61" i="1" s="1"/>
  <c r="S34" i="4" s="1"/>
  <c r="U59" i="1"/>
  <c r="S32" i="4" s="1"/>
  <c r="O60" i="1"/>
  <c r="O61" i="1" s="1"/>
  <c r="O34" i="4" s="1"/>
  <c r="O59" i="1"/>
  <c r="O32" i="4" s="1"/>
  <c r="I60" i="1"/>
  <c r="I61" i="1" s="1"/>
  <c r="K34" i="4" s="1"/>
  <c r="I59" i="1"/>
  <c r="K32" i="4" s="1"/>
  <c r="AJ59" i="1"/>
  <c r="AC32" i="4" s="1"/>
  <c r="AJ60" i="1"/>
  <c r="AJ61" i="1" s="1"/>
  <c r="AC34" i="4" s="1"/>
  <c r="AD59" i="1"/>
  <c r="Y32" i="4" s="1"/>
  <c r="AD60" i="1"/>
  <c r="AD61" i="1" s="1"/>
  <c r="Y34" i="4" s="1"/>
  <c r="X59" i="1"/>
  <c r="U32" i="4" s="1"/>
  <c r="X60" i="1"/>
  <c r="X61" i="1" s="1"/>
  <c r="U34" i="4" s="1"/>
  <c r="R59" i="1"/>
  <c r="Q32" i="4" s="1"/>
  <c r="R60" i="1"/>
  <c r="R61" i="1" s="1"/>
  <c r="Q34" i="4" s="1"/>
  <c r="L59" i="1"/>
  <c r="M32" i="4" s="1"/>
  <c r="L60" i="1"/>
  <c r="L61" i="1" s="1"/>
  <c r="M34" i="4" s="1"/>
  <c r="F59" i="1"/>
  <c r="I32" i="4" s="1"/>
  <c r="F60" i="1"/>
  <c r="F61" i="1" s="1"/>
  <c r="I34" i="4" s="1"/>
  <c r="AI50" i="1"/>
  <c r="AC50" i="1"/>
  <c r="W50" i="1"/>
  <c r="Q50" i="1"/>
  <c r="K50" i="1"/>
  <c r="E50" i="1"/>
  <c r="AF50" i="1"/>
  <c r="Z50" i="1"/>
  <c r="T50" i="1"/>
  <c r="N50" i="1"/>
  <c r="H50" i="1"/>
  <c r="AJ51" i="1"/>
  <c r="AD51" i="1"/>
  <c r="X51" i="1"/>
  <c r="R51" i="1"/>
  <c r="L51" i="1"/>
  <c r="F51" i="1"/>
  <c r="AG51" i="1"/>
  <c r="AA51" i="1"/>
  <c r="U51" i="1"/>
  <c r="O51" i="1"/>
  <c r="I51" i="1"/>
  <c r="C43" i="1"/>
  <c r="E41" i="1"/>
  <c r="F41" i="1"/>
  <c r="H41" i="1"/>
  <c r="I41" i="1"/>
  <c r="K41" i="1"/>
  <c r="L41" i="1"/>
  <c r="N41" i="1"/>
  <c r="O41" i="1"/>
  <c r="Q41" i="1"/>
  <c r="R41" i="1"/>
  <c r="T41" i="1"/>
  <c r="U41" i="1"/>
  <c r="W41" i="1"/>
  <c r="X41" i="1"/>
  <c r="Z41" i="1"/>
  <c r="AA41" i="1"/>
  <c r="AC41" i="1"/>
  <c r="AD41" i="1"/>
  <c r="AF41" i="1"/>
  <c r="AG41" i="1"/>
  <c r="AI41" i="1"/>
  <c r="AJ41" i="1"/>
  <c r="C41" i="1"/>
  <c r="C49" i="1" s="1"/>
  <c r="B41" i="1"/>
  <c r="F31" i="1"/>
  <c r="I31" i="1"/>
  <c r="L31" i="1"/>
  <c r="O31" i="1"/>
  <c r="R31" i="1"/>
  <c r="U31" i="1"/>
  <c r="X31" i="1"/>
  <c r="AA31" i="1"/>
  <c r="AD31" i="1"/>
  <c r="AG31" i="1"/>
  <c r="AJ31" i="1"/>
  <c r="F12" i="1"/>
  <c r="I12" i="1"/>
  <c r="L12" i="1"/>
  <c r="O12" i="1"/>
  <c r="R12" i="1"/>
  <c r="U12" i="1"/>
  <c r="X12" i="1"/>
  <c r="AA12" i="1"/>
  <c r="AD12" i="1"/>
  <c r="AG12" i="1"/>
  <c r="AJ12" i="1"/>
  <c r="I38" i="1" l="1"/>
  <c r="I39" i="1"/>
  <c r="I30" i="4"/>
  <c r="M30" i="4"/>
  <c r="Q30" i="4"/>
  <c r="U30" i="4"/>
  <c r="Y30" i="4"/>
  <c r="AC30" i="4"/>
  <c r="K30" i="4"/>
  <c r="O30" i="4"/>
  <c r="S30" i="4"/>
  <c r="W30" i="4"/>
  <c r="AA30" i="4"/>
  <c r="C51" i="1"/>
  <c r="B23" i="1"/>
  <c r="F39" i="1" l="1"/>
  <c r="F38" i="1"/>
  <c r="O38" i="1"/>
  <c r="O39" i="1"/>
  <c r="U38" i="1"/>
  <c r="U39" i="1"/>
  <c r="AA38" i="1"/>
  <c r="AA39" i="1"/>
  <c r="AG38" i="1"/>
  <c r="AG39" i="1"/>
  <c r="L39" i="1"/>
  <c r="L38" i="1"/>
  <c r="R39" i="1"/>
  <c r="R38" i="1"/>
  <c r="X39" i="1"/>
  <c r="X38" i="1"/>
  <c r="AD39" i="1"/>
  <c r="AD38" i="1"/>
  <c r="AJ39" i="1"/>
  <c r="AJ38" i="1"/>
  <c r="AC29" i="4"/>
  <c r="Y29" i="4"/>
  <c r="U29" i="4"/>
  <c r="Q29" i="4"/>
  <c r="M29" i="4"/>
  <c r="I29" i="4"/>
  <c r="AA29" i="4"/>
  <c r="W29" i="4"/>
  <c r="S29" i="4"/>
  <c r="O29" i="4"/>
  <c r="K29" i="4"/>
  <c r="J3" i="2" l="1"/>
  <c r="J4" i="2"/>
  <c r="J5" i="2"/>
  <c r="J6" i="2"/>
  <c r="J7" i="2"/>
  <c r="J8" i="2"/>
  <c r="J9" i="2"/>
  <c r="J10" i="2"/>
  <c r="J11" i="2"/>
  <c r="J12" i="2"/>
  <c r="J13" i="2"/>
  <c r="J14" i="2"/>
  <c r="J15" i="2"/>
  <c r="J16" i="2"/>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2" i="2"/>
  <c r="D267" i="2" l="1"/>
  <c r="D266" i="2"/>
  <c r="D265" i="2"/>
  <c r="D264" i="2"/>
  <c r="D263" i="2"/>
  <c r="D262" i="2"/>
  <c r="D261" i="2"/>
  <c r="D260" i="2"/>
  <c r="D259" i="2"/>
  <c r="D258" i="2"/>
  <c r="D257" i="2"/>
  <c r="D256" i="2"/>
  <c r="D255" i="2"/>
  <c r="D254" i="2"/>
  <c r="D253" i="2"/>
  <c r="D252" i="2"/>
  <c r="D251" i="2"/>
  <c r="D250" i="2"/>
  <c r="D249" i="2"/>
  <c r="D248" i="2"/>
  <c r="D247" i="2"/>
  <c r="D246" i="2"/>
  <c r="D245" i="2"/>
  <c r="D244" i="2"/>
  <c r="D243" i="2"/>
  <c r="D242" i="2"/>
  <c r="D241" i="2"/>
  <c r="D240" i="2"/>
  <c r="D239" i="2"/>
  <c r="D238" i="2"/>
  <c r="D237" i="2"/>
  <c r="D236" i="2"/>
  <c r="D235" i="2"/>
  <c r="D234" i="2"/>
  <c r="D233" i="2"/>
  <c r="D232" i="2"/>
  <c r="D231" i="2"/>
  <c r="D230" i="2"/>
  <c r="D229" i="2"/>
  <c r="D228" i="2"/>
  <c r="D227" i="2"/>
  <c r="D226" i="2"/>
  <c r="D225" i="2"/>
  <c r="D224" i="2"/>
  <c r="D223" i="2"/>
  <c r="D222" i="2"/>
  <c r="D221" i="2"/>
  <c r="D220" i="2"/>
  <c r="D219" i="2"/>
  <c r="D218" i="2"/>
  <c r="D217" i="2"/>
  <c r="D216" i="2"/>
  <c r="D215" i="2"/>
  <c r="D214" i="2"/>
  <c r="D213" i="2"/>
  <c r="D212" i="2"/>
  <c r="D211" i="2"/>
  <c r="D210" i="2"/>
  <c r="D209" i="2"/>
  <c r="D208" i="2"/>
  <c r="D207" i="2"/>
  <c r="D206" i="2"/>
  <c r="D205" i="2"/>
  <c r="D204" i="2"/>
  <c r="D203" i="2"/>
  <c r="D202" i="2"/>
  <c r="D201" i="2"/>
  <c r="D200" i="2"/>
  <c r="D199" i="2"/>
  <c r="D198" i="2"/>
  <c r="D197" i="2"/>
  <c r="D196" i="2"/>
  <c r="D195" i="2"/>
  <c r="D194" i="2"/>
  <c r="D193" i="2"/>
  <c r="D192" i="2"/>
  <c r="D191" i="2"/>
  <c r="D190" i="2"/>
  <c r="D189" i="2"/>
  <c r="D188" i="2"/>
  <c r="D187" i="2"/>
  <c r="D186" i="2"/>
  <c r="D185" i="2"/>
  <c r="D184" i="2"/>
  <c r="D183" i="2"/>
  <c r="D182" i="2"/>
  <c r="D181" i="2"/>
  <c r="D180" i="2"/>
  <c r="D179" i="2"/>
  <c r="D178" i="2"/>
  <c r="D177" i="2"/>
  <c r="D176" i="2"/>
  <c r="D175" i="2"/>
  <c r="D174" i="2"/>
  <c r="D173" i="2"/>
  <c r="D172" i="2"/>
  <c r="D171" i="2"/>
  <c r="D170" i="2"/>
  <c r="D169" i="2"/>
  <c r="D168" i="2"/>
  <c r="D167" i="2"/>
  <c r="D166" i="2"/>
  <c r="D165" i="2"/>
  <c r="D164" i="2"/>
  <c r="D163" i="2"/>
  <c r="D162" i="2"/>
  <c r="D161" i="2"/>
  <c r="D160" i="2"/>
  <c r="D159" i="2"/>
  <c r="C31" i="1" l="1"/>
  <c r="D100" i="2" l="1"/>
  <c r="D101" i="2"/>
  <c r="D102" i="2"/>
  <c r="D103" i="2"/>
  <c r="D104" i="2"/>
  <c r="D105" i="2"/>
  <c r="D106" i="2"/>
  <c r="D107" i="2"/>
  <c r="D108" i="2"/>
  <c r="D109" i="2"/>
  <c r="D110" i="2"/>
  <c r="D99" i="2"/>
  <c r="A99" i="3"/>
  <c r="A100" i="3"/>
  <c r="A101" i="3"/>
  <c r="A102" i="3"/>
  <c r="A103" i="3"/>
  <c r="A104" i="3"/>
  <c r="A105" i="3"/>
  <c r="A106" i="3"/>
  <c r="A107" i="3"/>
  <c r="A108" i="3"/>
  <c r="A109" i="3"/>
  <c r="A110" i="3"/>
  <c r="A111" i="3"/>
  <c r="A112" i="3"/>
  <c r="A113" i="3"/>
  <c r="A114" i="3"/>
  <c r="A115" i="3"/>
  <c r="A98" i="3"/>
  <c r="AG47" i="1" l="1"/>
  <c r="O47" i="1"/>
  <c r="AJ47" i="1"/>
  <c r="I47" i="1"/>
  <c r="U47" i="1"/>
  <c r="L47" i="1"/>
  <c r="X47" i="1"/>
  <c r="T6" i="4"/>
  <c r="AA47" i="1" l="1"/>
  <c r="F47" i="1"/>
  <c r="R47" i="1"/>
  <c r="AD47" i="1"/>
  <c r="Z1" i="4" l="1"/>
  <c r="AB1" i="4"/>
  <c r="Z3" i="4"/>
  <c r="V1" i="4"/>
  <c r="X1" i="4"/>
  <c r="V3" i="4"/>
  <c r="R1" i="4"/>
  <c r="T1" i="4"/>
  <c r="R3" i="4"/>
  <c r="N1" i="4"/>
  <c r="P1" i="4"/>
  <c r="N3" i="4"/>
  <c r="J1" i="4"/>
  <c r="L1" i="4"/>
  <c r="J3" i="4"/>
  <c r="A2" i="3"/>
  <c r="A3" i="3"/>
  <c r="A4" i="3"/>
  <c r="A5" i="3"/>
  <c r="A6" i="3"/>
  <c r="A7" i="3"/>
  <c r="A8" i="3"/>
  <c r="A9" i="3"/>
  <c r="A10" i="3"/>
  <c r="A11" i="3"/>
  <c r="A12" i="3"/>
  <c r="A13" i="3"/>
  <c r="A14" i="3"/>
  <c r="A15" i="3"/>
  <c r="A16" i="3"/>
  <c r="A17" i="3"/>
  <c r="A18" i="3"/>
  <c r="A19" i="3"/>
  <c r="A20" i="3"/>
  <c r="A21" i="3"/>
  <c r="A22" i="3"/>
  <c r="A23" i="3"/>
  <c r="A24" i="3"/>
  <c r="A25" i="3"/>
  <c r="A26" i="3"/>
  <c r="A27" i="3"/>
  <c r="A28" i="3"/>
  <c r="A29" i="3"/>
  <c r="A30" i="3"/>
  <c r="A31" i="3"/>
  <c r="D2" i="2"/>
  <c r="D3"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Z39" i="4" l="1"/>
  <c r="V39" i="4"/>
  <c r="R39" i="4"/>
  <c r="N39" i="4"/>
  <c r="J39" i="4"/>
  <c r="Z37" i="4"/>
  <c r="V37" i="4"/>
  <c r="R37" i="4"/>
  <c r="N37" i="4"/>
  <c r="D39" i="2" l="1"/>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38" i="2"/>
  <c r="C15" i="1" l="1"/>
  <c r="F34" i="4"/>
  <c r="F28" i="4"/>
  <c r="H28" i="4"/>
  <c r="J28" i="4"/>
  <c r="L28" i="4"/>
  <c r="N28" i="4"/>
  <c r="P28" i="4"/>
  <c r="R28" i="4"/>
  <c r="T28" i="4"/>
  <c r="V28" i="4"/>
  <c r="X28" i="4"/>
  <c r="Z28" i="4"/>
  <c r="AB28" i="4"/>
  <c r="AB19" i="4"/>
  <c r="Z19" i="4"/>
  <c r="X19" i="4"/>
  <c r="V19" i="4"/>
  <c r="T19" i="4"/>
  <c r="R19" i="4"/>
  <c r="P19" i="4"/>
  <c r="N19" i="4"/>
  <c r="L19" i="4"/>
  <c r="AB12" i="4"/>
  <c r="Z12" i="4"/>
  <c r="X12" i="4"/>
  <c r="V12" i="4"/>
  <c r="T12" i="4"/>
  <c r="R12" i="4"/>
  <c r="N12" i="4"/>
  <c r="AC14" i="4"/>
  <c r="AA14" i="4"/>
  <c r="Y14" i="4"/>
  <c r="W14" i="4"/>
  <c r="U14" i="4"/>
  <c r="S14" i="4"/>
  <c r="Q14" i="4"/>
  <c r="O14" i="4"/>
  <c r="M14" i="4"/>
  <c r="K14" i="4"/>
  <c r="AC19" i="4"/>
  <c r="AA19" i="4"/>
  <c r="Y19" i="4"/>
  <c r="W19" i="4"/>
  <c r="U19" i="4"/>
  <c r="S19" i="4"/>
  <c r="Q19" i="4"/>
  <c r="O19" i="4"/>
  <c r="M19" i="4"/>
  <c r="K19" i="4"/>
  <c r="AB7" i="4"/>
  <c r="Z7" i="4"/>
  <c r="X7" i="4"/>
  <c r="V7" i="4"/>
  <c r="T7" i="4"/>
  <c r="R7" i="4"/>
  <c r="P7" i="4"/>
  <c r="N7" i="4"/>
  <c r="L7" i="4"/>
  <c r="J7" i="4"/>
  <c r="AB6" i="4"/>
  <c r="Z6" i="4"/>
  <c r="X6" i="4"/>
  <c r="V6" i="4"/>
  <c r="R6" i="4"/>
  <c r="P6" i="4"/>
  <c r="N6" i="4"/>
  <c r="L6" i="4"/>
  <c r="J6" i="4"/>
  <c r="J19" i="4"/>
  <c r="AB17" i="4"/>
  <c r="Z17" i="4"/>
  <c r="X17" i="4"/>
  <c r="V17" i="4"/>
  <c r="T17" i="4"/>
  <c r="R17" i="4"/>
  <c r="P17" i="4"/>
  <c r="N17" i="4"/>
  <c r="L17" i="4"/>
  <c r="J17" i="4"/>
  <c r="F17" i="4"/>
  <c r="O21" i="1" l="1" a="1"/>
  <c r="O21" i="1" s="1"/>
  <c r="N21" i="1" a="1"/>
  <c r="N21" i="1" s="1"/>
  <c r="U21" i="1" a="1"/>
  <c r="U21" i="1" s="1"/>
  <c r="T21" i="1" a="1"/>
  <c r="T21" i="1" s="1"/>
  <c r="X21" i="1" a="1"/>
  <c r="X21" i="1" s="1"/>
  <c r="W21" i="1" a="1"/>
  <c r="W21" i="1" s="1"/>
  <c r="B21" i="1" a="1"/>
  <c r="B21" i="1" s="1"/>
  <c r="C21" i="1" a="1"/>
  <c r="C21" i="1" s="1"/>
  <c r="I21" i="1" a="1"/>
  <c r="I21" i="1" s="1"/>
  <c r="H21" i="1" a="1"/>
  <c r="H21" i="1" s="1"/>
  <c r="R21" i="1" a="1"/>
  <c r="R21" i="1" s="1"/>
  <c r="Q21" i="1" a="1"/>
  <c r="Q21" i="1" s="1"/>
  <c r="AG21" i="1" a="1"/>
  <c r="AG21" i="1" s="1"/>
  <c r="AF21" i="1" a="1"/>
  <c r="AF21" i="1" s="1"/>
  <c r="AJ21" i="1" a="1"/>
  <c r="AJ21" i="1" s="1"/>
  <c r="AI21" i="1" a="1"/>
  <c r="AI21" i="1" s="1"/>
  <c r="L21" i="1" a="1"/>
  <c r="L21" i="1" s="1"/>
  <c r="K21" i="1" a="1"/>
  <c r="K21" i="1" s="1"/>
  <c r="AA21" i="1" a="1"/>
  <c r="AA21" i="1" s="1"/>
  <c r="Z21" i="1" a="1"/>
  <c r="Z21" i="1" s="1"/>
  <c r="AD21" i="1" a="1"/>
  <c r="AD21" i="1" s="1"/>
  <c r="AC21" i="1" a="1"/>
  <c r="AC21" i="1" s="1"/>
  <c r="F21" i="1" a="1"/>
  <c r="F21" i="1" s="1"/>
  <c r="E21" i="1" a="1"/>
  <c r="E21" i="1" s="1"/>
  <c r="X37" i="4"/>
  <c r="P37" i="4"/>
  <c r="AB37" i="4"/>
  <c r="T37" i="4"/>
  <c r="L37" i="4"/>
  <c r="J14" i="4"/>
  <c r="L14" i="4"/>
  <c r="N14" i="4" l="1"/>
  <c r="A4" i="4"/>
  <c r="A2" i="4"/>
  <c r="Z4" i="4" l="1"/>
  <c r="V4" i="4"/>
  <c r="R4" i="4"/>
  <c r="N4" i="4"/>
  <c r="J4" i="4"/>
  <c r="Z2" i="4"/>
  <c r="V2" i="4"/>
  <c r="R2" i="4"/>
  <c r="N2" i="4"/>
  <c r="J2" i="4"/>
  <c r="P14" i="4"/>
  <c r="AC28" i="4"/>
  <c r="AA28" i="4"/>
  <c r="Y28" i="4"/>
  <c r="W28" i="4"/>
  <c r="U28" i="4"/>
  <c r="S28" i="4"/>
  <c r="Q28" i="4"/>
  <c r="O28" i="4"/>
  <c r="M28" i="4"/>
  <c r="K28" i="4"/>
  <c r="I28" i="4"/>
  <c r="C55" i="1"/>
  <c r="G28" i="4" s="1"/>
  <c r="G31" i="4" l="1"/>
  <c r="R14" i="4"/>
  <c r="C4" i="4"/>
  <c r="B42" i="5"/>
  <c r="B3" i="5"/>
  <c r="B4" i="5"/>
  <c r="B5" i="5"/>
  <c r="B6" i="5"/>
  <c r="B7" i="5"/>
  <c r="B8" i="5"/>
  <c r="B9" i="5"/>
  <c r="B12" i="5"/>
  <c r="B13" i="5"/>
  <c r="B14" i="5"/>
  <c r="B15" i="5"/>
  <c r="B16" i="5"/>
  <c r="B17" i="5"/>
  <c r="B18" i="5"/>
  <c r="B19" i="5"/>
  <c r="B20" i="5"/>
  <c r="B21" i="5"/>
  <c r="B22" i="5"/>
  <c r="B23" i="5"/>
  <c r="B24" i="5"/>
  <c r="B25" i="5"/>
  <c r="B26" i="5"/>
  <c r="B27" i="5"/>
  <c r="B28" i="5"/>
  <c r="B29" i="5"/>
  <c r="B30" i="5"/>
  <c r="B31" i="5"/>
  <c r="B32" i="5"/>
  <c r="B33" i="5"/>
  <c r="B34" i="5"/>
  <c r="B35" i="5"/>
  <c r="B36" i="5"/>
  <c r="B37" i="5"/>
  <c r="B38" i="5"/>
  <c r="B39" i="5"/>
  <c r="B40" i="5"/>
  <c r="B41" i="5"/>
  <c r="B2" i="5"/>
  <c r="H19" i="4"/>
  <c r="F19" i="4"/>
  <c r="H17" i="4"/>
  <c r="H12" i="4"/>
  <c r="H7" i="4"/>
  <c r="H6" i="4"/>
  <c r="I19" i="4"/>
  <c r="F7" i="4"/>
  <c r="F6" i="4"/>
  <c r="H2" i="4"/>
  <c r="C22" i="1" l="1"/>
  <c r="C23" i="1" s="1"/>
  <c r="G19" i="4"/>
  <c r="AB2" i="4"/>
  <c r="X2" i="4"/>
  <c r="T2" i="4"/>
  <c r="P2" i="4"/>
  <c r="L2" i="4"/>
  <c r="T14" i="4"/>
  <c r="F8" i="4"/>
  <c r="B75" i="1"/>
  <c r="C38" i="1" l="1"/>
  <c r="C39" i="1"/>
  <c r="V14" i="4"/>
  <c r="G20" i="4" l="1"/>
  <c r="F22" i="4"/>
  <c r="AB22" i="4"/>
  <c r="Z21" i="4"/>
  <c r="AC20" i="4"/>
  <c r="Y20" i="4"/>
  <c r="W20" i="4"/>
  <c r="Q20" i="4"/>
  <c r="K20" i="4"/>
  <c r="F20" i="4"/>
  <c r="X20" i="4"/>
  <c r="V20" i="4"/>
  <c r="T20" i="4"/>
  <c r="R20" i="4"/>
  <c r="P20" i="4"/>
  <c r="N20" i="4"/>
  <c r="L20" i="4"/>
  <c r="J20" i="4"/>
  <c r="H20" i="4"/>
  <c r="AB8" i="4"/>
  <c r="X8" i="4"/>
  <c r="T8" i="4"/>
  <c r="P8" i="4"/>
  <c r="L8" i="4"/>
  <c r="Z8" i="4"/>
  <c r="V8" i="4"/>
  <c r="R8" i="4"/>
  <c r="N8" i="4"/>
  <c r="J8" i="4"/>
  <c r="AB20" i="4"/>
  <c r="Z20" i="4"/>
  <c r="X14" i="4"/>
  <c r="H8" i="4"/>
  <c r="G22" i="4" l="1"/>
  <c r="G21" i="4"/>
  <c r="Y22" i="4"/>
  <c r="I21" i="4"/>
  <c r="M21" i="4"/>
  <c r="O21" i="4"/>
  <c r="S21" i="4"/>
  <c r="U21" i="4"/>
  <c r="I22" i="4"/>
  <c r="M22" i="4"/>
  <c r="Q22" i="4"/>
  <c r="W22" i="4"/>
  <c r="AA22" i="4"/>
  <c r="I20" i="4"/>
  <c r="M20" i="4"/>
  <c r="O20" i="4"/>
  <c r="S20" i="4"/>
  <c r="U20" i="4"/>
  <c r="AA20" i="4"/>
  <c r="Q21" i="4"/>
  <c r="W21" i="4"/>
  <c r="Y21" i="4"/>
  <c r="AC21" i="4"/>
  <c r="AB21" i="4"/>
  <c r="F23" i="4"/>
  <c r="K21" i="4"/>
  <c r="U22" i="4"/>
  <c r="AC22" i="4"/>
  <c r="H22" i="4"/>
  <c r="J21" i="4"/>
  <c r="L21" i="4"/>
  <c r="N22" i="4"/>
  <c r="P22" i="4"/>
  <c r="R22" i="4"/>
  <c r="T22" i="4"/>
  <c r="V22" i="4"/>
  <c r="X22" i="4"/>
  <c r="Z22" i="4"/>
  <c r="K22" i="4"/>
  <c r="O22" i="4"/>
  <c r="S22" i="4"/>
  <c r="AA21" i="4"/>
  <c r="H21" i="4"/>
  <c r="J22" i="4"/>
  <c r="L22" i="4"/>
  <c r="N21" i="4"/>
  <c r="P21" i="4"/>
  <c r="R21" i="4"/>
  <c r="T21" i="4"/>
  <c r="V21" i="4"/>
  <c r="X21" i="4"/>
  <c r="F21" i="4"/>
  <c r="Z14" i="4"/>
  <c r="H14" i="4"/>
  <c r="G14" i="4"/>
  <c r="F14" i="4"/>
  <c r="A97" i="3"/>
  <c r="A96" i="3"/>
  <c r="A95" i="3"/>
  <c r="A94" i="3"/>
  <c r="A93" i="3"/>
  <c r="A92" i="3"/>
  <c r="A91" i="3"/>
  <c r="A90" i="3"/>
  <c r="A89" i="3"/>
  <c r="A88" i="3"/>
  <c r="A87" i="3"/>
  <c r="A86" i="3"/>
  <c r="A85" i="3"/>
  <c r="A84" i="3"/>
  <c r="A83" i="3"/>
  <c r="A82" i="3"/>
  <c r="A81" i="3"/>
  <c r="A80" i="3"/>
  <c r="A79" i="3"/>
  <c r="A78" i="3"/>
  <c r="A77" i="3"/>
  <c r="A76" i="3"/>
  <c r="A75" i="3"/>
  <c r="A74" i="3"/>
  <c r="A73" i="3"/>
  <c r="A72" i="3"/>
  <c r="A71" i="3"/>
  <c r="A70" i="3"/>
  <c r="A69" i="3"/>
  <c r="A68" i="3"/>
  <c r="A67" i="3"/>
  <c r="A66" i="3"/>
  <c r="A65" i="3"/>
  <c r="A64" i="3"/>
  <c r="A63" i="3"/>
  <c r="A62" i="3"/>
  <c r="A61" i="3"/>
  <c r="A60" i="3"/>
  <c r="A59" i="3"/>
  <c r="A58" i="3"/>
  <c r="A57" i="3"/>
  <c r="A56" i="3"/>
  <c r="A55" i="3"/>
  <c r="A54" i="3"/>
  <c r="A53" i="3"/>
  <c r="A52" i="3"/>
  <c r="A51" i="3"/>
  <c r="A50" i="3"/>
  <c r="A49" i="3"/>
  <c r="A48" i="3"/>
  <c r="A47" i="3"/>
  <c r="A46" i="3"/>
  <c r="A45" i="3"/>
  <c r="A44" i="3"/>
  <c r="A43" i="3"/>
  <c r="A42" i="3"/>
  <c r="A41" i="3"/>
  <c r="A40" i="3"/>
  <c r="A39" i="3"/>
  <c r="A38" i="3"/>
  <c r="A37" i="3"/>
  <c r="A36" i="3"/>
  <c r="A35" i="3"/>
  <c r="A34" i="3"/>
  <c r="A33" i="3"/>
  <c r="A32" i="3"/>
  <c r="L24" i="4" l="1"/>
  <c r="V24" i="4"/>
  <c r="R24" i="4"/>
  <c r="N24" i="4"/>
  <c r="H24" i="4"/>
  <c r="AB24" i="4"/>
  <c r="Z24" i="4"/>
  <c r="X24" i="4"/>
  <c r="T24" i="4"/>
  <c r="P24" i="4"/>
  <c r="J24" i="4"/>
  <c r="Y23" i="4"/>
  <c r="W23" i="4"/>
  <c r="S23" i="4"/>
  <c r="K23" i="4"/>
  <c r="Q23" i="4"/>
  <c r="AB23" i="4"/>
  <c r="T23" i="4"/>
  <c r="L23" i="4"/>
  <c r="V23" i="4"/>
  <c r="N23" i="4"/>
  <c r="U23" i="4"/>
  <c r="O24" i="4"/>
  <c r="AA23" i="4"/>
  <c r="W24" i="4"/>
  <c r="Q24" i="4"/>
  <c r="I24" i="4"/>
  <c r="X23" i="4"/>
  <c r="P23" i="4"/>
  <c r="H23" i="4"/>
  <c r="Z23" i="4"/>
  <c r="R23" i="4"/>
  <c r="J23" i="4"/>
  <c r="Y24" i="4"/>
  <c r="K24" i="4"/>
  <c r="AC23" i="4"/>
  <c r="M23" i="4"/>
  <c r="F24" i="4"/>
  <c r="AB14" i="4"/>
  <c r="I23" i="4" l="1"/>
  <c r="C47" i="1"/>
  <c r="G23" i="4" s="1"/>
  <c r="M24" i="4"/>
  <c r="AA24" i="4"/>
  <c r="AC24" i="4"/>
  <c r="S24" i="4"/>
  <c r="U24" i="4"/>
  <c r="O23" i="4"/>
  <c r="M25" i="4"/>
  <c r="AC25" i="4"/>
  <c r="Y25" i="4"/>
  <c r="I25" i="4"/>
  <c r="Q25" i="4"/>
  <c r="U25" i="4"/>
  <c r="J25" i="4"/>
  <c r="N25" i="4"/>
  <c r="R25" i="4"/>
  <c r="Z25" i="4"/>
  <c r="L25" i="4"/>
  <c r="X25" i="4"/>
  <c r="V25" i="4"/>
  <c r="H25" i="4"/>
  <c r="P25" i="4"/>
  <c r="T25" i="4"/>
  <c r="AB25" i="4"/>
  <c r="AA25" i="4"/>
  <c r="K25" i="4"/>
  <c r="S25" i="4"/>
  <c r="W25" i="4"/>
  <c r="O25" i="4"/>
  <c r="F25" i="4"/>
  <c r="AC39" i="10" l="1"/>
  <c r="G25" i="4"/>
  <c r="G24" i="4"/>
  <c r="C36" i="1"/>
  <c r="F26" i="4"/>
  <c r="AB26" i="4"/>
  <c r="T26" i="4"/>
  <c r="P26" i="4"/>
  <c r="H26" i="4"/>
  <c r="X26" i="4"/>
  <c r="L26" i="4"/>
  <c r="Z26" i="4"/>
  <c r="V26" i="4"/>
  <c r="R26" i="4"/>
  <c r="N26" i="4"/>
  <c r="J26" i="4"/>
  <c r="AC26" i="4"/>
  <c r="I14" i="4"/>
  <c r="Y39" i="10" l="1"/>
  <c r="U39" i="10"/>
  <c r="Q39" i="10"/>
  <c r="M39" i="10"/>
  <c r="G26" i="4"/>
  <c r="C53" i="1"/>
  <c r="C56" i="1" s="1"/>
  <c r="C57" i="1" s="1"/>
  <c r="J27" i="4"/>
  <c r="R27" i="4"/>
  <c r="V27" i="4"/>
  <c r="L27" i="4"/>
  <c r="X27" i="4"/>
  <c r="H27" i="4"/>
  <c r="P27" i="4"/>
  <c r="T27" i="4"/>
  <c r="AB27" i="4"/>
  <c r="F27" i="4"/>
  <c r="N27" i="4"/>
  <c r="Z27" i="4"/>
  <c r="AC27" i="4"/>
  <c r="K26" i="4"/>
  <c r="O26" i="4"/>
  <c r="W26" i="4"/>
  <c r="M26" i="4"/>
  <c r="I26" i="4"/>
  <c r="U26" i="4"/>
  <c r="S26" i="4"/>
  <c r="AA26" i="4"/>
  <c r="Y26" i="4"/>
  <c r="Q26" i="4"/>
  <c r="C59" i="1" l="1"/>
  <c r="B63" i="1" s="1"/>
  <c r="C60" i="1"/>
  <c r="G27" i="4"/>
  <c r="U27" i="4"/>
  <c r="I27" i="4"/>
  <c r="Q27" i="4"/>
  <c r="Y27" i="4"/>
  <c r="AA27" i="4"/>
  <c r="S27" i="4"/>
  <c r="M27" i="4"/>
  <c r="W27" i="4"/>
  <c r="O27" i="4"/>
  <c r="K27" i="4"/>
  <c r="C61" i="1" l="1"/>
  <c r="B74" i="1"/>
  <c r="B76" i="1" s="1"/>
  <c r="B78" i="1" s="1"/>
  <c r="G29" i="4"/>
  <c r="G32" i="4"/>
  <c r="E37" i="4" s="1"/>
  <c r="G30" i="4"/>
  <c r="G34" i="4" l="1"/>
  <c r="I37" i="4" s="1"/>
  <c r="Q37" i="4" s="1"/>
  <c r="B64" i="1"/>
  <c r="Y37" i="4" l="1"/>
  <c r="M37" i="4"/>
  <c r="U37" i="4"/>
  <c r="AC3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Doudna, Danise - DCF</author>
  </authors>
  <commentList>
    <comment ref="A1" authorId="0" shapeId="0" xr:uid="{5B38948B-763A-4434-81F9-0B8ABEEB2972}">
      <text>
        <r>
          <rPr>
            <sz val="9"/>
            <color indexed="81"/>
            <rFont val="Tahoma"/>
            <family val="2"/>
          </rPr>
          <t>Update this page with new FPLs.
Navigate to the Formulas tab to update the Name Manager cell references.</t>
        </r>
      </text>
    </comment>
    <comment ref="D1" authorId="0" shapeId="0" xr:uid="{3E9456D7-529A-44CF-9C71-9E1DA4823340}">
      <text>
        <r>
          <rPr>
            <sz val="9"/>
            <color indexed="81"/>
            <rFont val="Tahoma"/>
            <family val="2"/>
          </rPr>
          <t>For the W-2 Overpayment Worksheet tab:
Update F19 with the new D cell reference with the FPL dollar amount and copy the formula over to the other pages. 
=IF(F10="Select","",VLOOKUP(F7&amp;F10,FPL!$A$2:$D$157,4,0))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Doudna, Danise - DCF</author>
  </authors>
  <commentList>
    <comment ref="D1" authorId="0" shapeId="0" xr:uid="{D5B012F1-0B38-415F-87E8-65DD0A808DA7}">
      <text>
        <r>
          <rPr>
            <sz val="9"/>
            <color indexed="81"/>
            <rFont val="Tahoma"/>
            <family val="2"/>
          </rPr>
          <t>Update the Gray Headers on this chart. 
Then in the W-2 PaymentCalculator-DoNotPrint tab in cell B14 update the cell reference number for G. Then update all assoicated cells from the worksheet. Copy it over to the next pages. 
=IF(B13="Select","",(VLOOKUP(B11&amp;B13,source!$D$2:$G$267,4,0)))</t>
        </r>
      </text>
    </comment>
    <comment ref="H1" authorId="0" shapeId="0" xr:uid="{FCA855D7-A915-433A-9051-7325AFC2B066}">
      <text>
        <r>
          <rPr>
            <sz val="9"/>
            <color indexed="81"/>
            <rFont val="Tahoma"/>
            <family val="2"/>
          </rPr>
          <t>Update the Gray Headers on this chart. 
Then in the W-2 PaymentCalculator-DoNotPrint tab, unhide row 15. In cell B15 update the cell reference number for H. Then update all assoicated cells from the worksheet. Copy it over to the next pages. 
=VLOOKUP(B11&amp;B13,source!$D$2:$H$267,5,0)</t>
        </r>
      </text>
    </comment>
    <comment ref="N1" authorId="0" shapeId="0" xr:uid="{37A3B98A-4583-4EEB-A23F-12DD02FF6EFB}">
      <text>
        <r>
          <rPr>
            <sz val="9"/>
            <color indexed="81"/>
            <rFont val="Tahoma"/>
            <family val="2"/>
          </rPr>
          <t>Update the Gray Headers on this chart. 
Then in the W-2 PaymentCalculator-DoNotPrint tab in cell B18 update the cell reference number for N. Then update all assoicated cells from the worksheet. Copy it over to the next pages. 
=IF(B17="Enter","Enter",IF(B12="Monthly","Enter",IF(B12="Delayed",(VLOOKUP(B11&amp;B14,source!$J$2:$N$135,5,0))))) --save as CNTL+Shift+Enter</t>
        </r>
      </text>
    </comment>
    <comment ref="X1" authorId="0" shapeId="0" xr:uid="{A6B0D203-81E3-4785-8193-F96CD089BE45}">
      <text>
        <r>
          <rPr>
            <sz val="9"/>
            <color indexed="81"/>
            <rFont val="Tahoma"/>
            <family val="2"/>
          </rPr>
          <t>Update the Data Validation reference for B11 to include the added year cell reference in the W-2PaymentCalculator-DoNotPrint</t>
        </r>
      </text>
    </comment>
  </commentList>
</comments>
</file>

<file path=xl/sharedStrings.xml><?xml version="1.0" encoding="utf-8"?>
<sst xmlns="http://schemas.openxmlformats.org/spreadsheetml/2006/main" count="3094" uniqueCount="351">
  <si>
    <t>Year</t>
  </si>
  <si>
    <t>Time Limit Month</t>
  </si>
  <si>
    <t>Days Count</t>
  </si>
  <si>
    <t>Daily Rate</t>
  </si>
  <si>
    <t>Actual W-2 Payment Issued</t>
  </si>
  <si>
    <t>Corrected</t>
  </si>
  <si>
    <t>Participant Name:</t>
  </si>
  <si>
    <t>Case Number:</t>
  </si>
  <si>
    <t>W-2 Agency Contact Information: Name/Address/Phone/Email</t>
  </si>
  <si>
    <t>Original</t>
  </si>
  <si>
    <t>Date:</t>
  </si>
  <si>
    <t>Participation Period</t>
  </si>
  <si>
    <t>Helper</t>
  </si>
  <si>
    <t>Placement</t>
  </si>
  <si>
    <t>Days</t>
  </si>
  <si>
    <t>Base Placement Amount</t>
  </si>
  <si>
    <t>12/16 - 1/15</t>
  </si>
  <si>
    <t>January</t>
  </si>
  <si>
    <t>CSJ</t>
  </si>
  <si>
    <t>1/16 - 2/15</t>
  </si>
  <si>
    <t xml:space="preserve">February </t>
  </si>
  <si>
    <t>CS1</t>
  </si>
  <si>
    <t>2/16 - 3/15</t>
  </si>
  <si>
    <t xml:space="preserve">March </t>
  </si>
  <si>
    <t>CS2</t>
  </si>
  <si>
    <t>3/16 - 4/15</t>
  </si>
  <si>
    <t xml:space="preserve">April </t>
  </si>
  <si>
    <t>CS3</t>
  </si>
  <si>
    <t>4/16 - 5/15</t>
  </si>
  <si>
    <t xml:space="preserve">May </t>
  </si>
  <si>
    <t>W2T</t>
  </si>
  <si>
    <t>5/16 - 6/15</t>
  </si>
  <si>
    <t xml:space="preserve">June </t>
  </si>
  <si>
    <t>CMC</t>
  </si>
  <si>
    <t>6/16 - 7/15</t>
  </si>
  <si>
    <t xml:space="preserve">July </t>
  </si>
  <si>
    <t>ARP</t>
  </si>
  <si>
    <t>7/16 - 8/15</t>
  </si>
  <si>
    <t>August</t>
  </si>
  <si>
    <t>CMF</t>
  </si>
  <si>
    <t>8/16 - 9/15</t>
  </si>
  <si>
    <t xml:space="preserve">September </t>
  </si>
  <si>
    <t>CMF+</t>
  </si>
  <si>
    <t>9/16 - 10/15</t>
  </si>
  <si>
    <t xml:space="preserve">October </t>
  </si>
  <si>
    <t>CMJ</t>
  </si>
  <si>
    <t>10/16 - 11/15</t>
  </si>
  <si>
    <t xml:space="preserve">November </t>
  </si>
  <si>
    <t>CMP</t>
  </si>
  <si>
    <t>11/16 - 12/15</t>
  </si>
  <si>
    <t xml:space="preserve">December </t>
  </si>
  <si>
    <t>CMU</t>
  </si>
  <si>
    <t>None</t>
  </si>
  <si>
    <t>FPL Year</t>
  </si>
  <si>
    <t>W-2 Group Size</t>
  </si>
  <si>
    <t>Monthly 115% FPL</t>
  </si>
  <si>
    <t>FPLYear</t>
  </si>
  <si>
    <t>Original Budget</t>
  </si>
  <si>
    <t xml:space="preserve">W-2 Participation Period: </t>
  </si>
  <si>
    <t>Time Limit Month:</t>
  </si>
  <si>
    <t>Select</t>
  </si>
  <si>
    <t>Vehicle Asset(s)</t>
  </si>
  <si>
    <t>Enter</t>
  </si>
  <si>
    <t>₊   Other Asset(s)</t>
  </si>
  <si>
    <t xml:space="preserve">₌    Total Asset(s) </t>
  </si>
  <si>
    <t>Asset Limit</t>
  </si>
  <si>
    <t>Passed Asset Limit test?</t>
  </si>
  <si>
    <t>Earned Income</t>
  </si>
  <si>
    <t>₊    Unearned Income</t>
  </si>
  <si>
    <t xml:space="preserve">₌    Total Gross Income </t>
  </si>
  <si>
    <t>Gross Income Limit</t>
  </si>
  <si>
    <t>Passed Gross Limit test?</t>
  </si>
  <si>
    <t>₋    Drug Felon Penalty</t>
  </si>
  <si>
    <t>₋    Learnfare Penalty</t>
  </si>
  <si>
    <t>₋    Nonparticipation Penalty</t>
  </si>
  <si>
    <t xml:space="preserve">₌    Total W-2 Penalties </t>
  </si>
  <si>
    <t xml:space="preserve">₌    Sub-total of W-2 Payment - W-2 Penalties </t>
  </si>
  <si>
    <t>₋    Prior Monthly Recoupment Withheld</t>
  </si>
  <si>
    <t xml:space="preserve">₌    Calculated W-2 Payment Amount </t>
  </si>
  <si>
    <t xml:space="preserve">Actual W-2 Payment  </t>
  </si>
  <si>
    <t xml:space="preserve">Child Support Retained </t>
  </si>
  <si>
    <t xml:space="preserve">Sub-total of W-2 Overpayment Amount to be Recovered
</t>
  </si>
  <si>
    <t xml:space="preserve">Original </t>
  </si>
  <si>
    <t xml:space="preserve">Corrected </t>
  </si>
  <si>
    <t>Actual Last Day in the Participation Period:</t>
  </si>
  <si>
    <t>Child Support Amount Retained</t>
  </si>
  <si>
    <t>Page 1</t>
  </si>
  <si>
    <t>Page 2</t>
  </si>
  <si>
    <t>Page 3</t>
  </si>
  <si>
    <t>Page 4</t>
  </si>
  <si>
    <t>Page 5</t>
  </si>
  <si>
    <t>Page 6</t>
  </si>
  <si>
    <t xml:space="preserve"> - Prior Monthly Recoupment Amount Withheld</t>
  </si>
  <si>
    <t>Time Limit Year:</t>
  </si>
  <si>
    <t>Actual Days in the W-2 Placement for the Participation Period:</t>
  </si>
  <si>
    <t>Worker Contact Information: Name &amp; CARES ID</t>
  </si>
  <si>
    <t xml:space="preserve">W-2 Subtotal Underpaid </t>
  </si>
  <si>
    <t>W-2 Subtotal Overpaid</t>
  </si>
  <si>
    <t xml:space="preserve">Sub-total of W-2 Auxiliary Amount to be Issued
</t>
  </si>
  <si>
    <t>AGENCY FAILED TO BUDGET CHILD SUPPORT DEDUCTION</t>
  </si>
  <si>
    <t>AGENCY FAILED TO CORRECTLY BUDGET MEDICAL EXPENSE DEDUCTION</t>
  </si>
  <si>
    <t>AGENCY MISAPPLIED PROGRAM POLICY</t>
  </si>
  <si>
    <t>AGENCY FAILED TO BUDGET NON-PARTICIPATION HOURS</t>
  </si>
  <si>
    <t>AGENCY FAILED TO BUDGET ACCURATE SHELTER EXPENSES</t>
  </si>
  <si>
    <t>AGENCY FAILED TO BUDGET ASSETS</t>
  </si>
  <si>
    <t>BENEFITS CONTINUED DURING FAIR HEARING</t>
  </si>
  <si>
    <t>COLLUSION BETWEEN THE PARENT AND CHILD CARE PROVIDER</t>
  </si>
  <si>
    <t>CMC PLACEMENT ERROR</t>
  </si>
  <si>
    <t>DUPLICATE FS ISSUANCE WITH ANOTHER STATE</t>
  </si>
  <si>
    <t>FAILURE TO REPORT CHANGE IN ALLOWABLE EXPENSES</t>
  </si>
  <si>
    <t>FAILURE TO PROVIDE ACCURATE INFORMATION FOR BENEFITS</t>
  </si>
  <si>
    <t>FAILURE TO REPORT ACCURATE SHELTER EXPENSES</t>
  </si>
  <si>
    <t>AGENCY FAILED TO BUDGET EARNED INCOME</t>
  </si>
  <si>
    <t>AGENCY FAILED TO BUDGET ACCURATE HOUSEHOLD MEMBERS</t>
  </si>
  <si>
    <t>AGENCY FAILED TO BUDGET UNEARNED INCOME</t>
  </si>
  <si>
    <t>FAILURE TO REPORT CHANGE IN INSURANCE PREMIUM EXPENSE</t>
  </si>
  <si>
    <t>FAILURE TO REPORT CORRECT CHILD PLACEMENT</t>
  </si>
  <si>
    <t>FAILURE TO REPORT CHILD/SPOUSAL SUPPORT INCOME</t>
  </si>
  <si>
    <t>PROVIDED FALSE DOCUMENTATION OR IDENTIFICATION</t>
  </si>
  <si>
    <t>FAILURE TO REPORT FLEEING FELON STATUS</t>
  </si>
  <si>
    <t>FAILURE TO REPORT HEALTH INSURANCE COVERAGE</t>
  </si>
  <si>
    <t>FAILURE TO REPORT HOUSEHOLD INCOME EXCEEDING PROGRAM LIMITS</t>
  </si>
  <si>
    <t>FAILURE TO REPORT ACCURATE HOUSEHOLD MEMBERS</t>
  </si>
  <si>
    <t>FAILURE TO REPORT INCARCERATION</t>
  </si>
  <si>
    <t>FAILURE TO REPORT ACCURATE LIVING ARRANGEMENT</t>
  </si>
  <si>
    <t>FAILURE TO REPORT PROBATION/PAROLE VIOLATIONS</t>
  </si>
  <si>
    <t>FAILURE TO REPORT ASSETS</t>
  </si>
  <si>
    <t>FAILURE TO REPORT MOVE OUT OF STATE/CHANGE OF RESIDENCE</t>
  </si>
  <si>
    <t>FAILURE TO REPORT ACCURATE SELF-EMPLOYMENT INCOME/EXPENSES</t>
  </si>
  <si>
    <t>NON-QUALIFIED EMPLOYER FOR CHILD CARE ASSISTANCE</t>
  </si>
  <si>
    <t>PROVIDER/PARENT RESIDING TOGETHER</t>
  </si>
  <si>
    <t>MISREPRESENTATION OF OR FAILURE TO REPORT EARNED INCOME</t>
  </si>
  <si>
    <t>MISREPRESENTATION OF OR FAILURE TO REPORT UNEARNED INCOME</t>
  </si>
  <si>
    <t>SECOND PARTY QUALITY CONTROL REVIEW</t>
  </si>
  <si>
    <t>TRAFFICKING MISUSE</t>
  </si>
  <si>
    <t>EXCEEDED NUMBER OF ALLOWABLE TIME-LIMITED BENEFIT MONTHS</t>
  </si>
  <si>
    <t>TRAFFICKING MISUSE-DRUG RELATED</t>
  </si>
  <si>
    <t>TRAFFICKING MISUSE-FIREARM RELATED</t>
  </si>
  <si>
    <t>UTILIZED CHILD CARE WHILE NOT IN AN APPROVED ACTIVITY</t>
  </si>
  <si>
    <t>W-2 CHECK FORGERY DENIAL</t>
  </si>
  <si>
    <t>Overpayment Reason</t>
  </si>
  <si>
    <t>BRITS Referral Number / Overpayment Claim Number:</t>
  </si>
  <si>
    <t>W-2 Payment Calculations:</t>
  </si>
  <si>
    <t>Is the W-2 case currently open?</t>
  </si>
  <si>
    <t>Is the W-2 case in a Paid W-2 Placement?</t>
  </si>
  <si>
    <t>Number of months payments issued in error:</t>
  </si>
  <si>
    <t>Remaining Number of Months in the current W-2 Eligibility Period:</t>
  </si>
  <si>
    <t>Answers:</t>
  </si>
  <si>
    <t>FCS</t>
  </si>
  <si>
    <t>Yes</t>
  </si>
  <si>
    <t>No</t>
  </si>
  <si>
    <t>N/A</t>
  </si>
  <si>
    <t xml:space="preserve"> - Drug Felon Penalty</t>
  </si>
  <si>
    <t xml:space="preserve"> - Learnfare Financial Penalty</t>
  </si>
  <si>
    <t>Field Name:</t>
  </si>
  <si>
    <t>Description:</t>
  </si>
  <si>
    <t>Enter the date of issuance that will go on the W-2 Payment Worksheet.</t>
  </si>
  <si>
    <t>Enter the name of the participant being issued the notice.</t>
  </si>
  <si>
    <t>Enter the Worker Name and CARES ID for the participant to contact with any questions.</t>
  </si>
  <si>
    <t>Page 1, 2, 3, 4, 5, 6:</t>
  </si>
  <si>
    <t>Page Header:</t>
  </si>
  <si>
    <t>Header for the W-2 Payment Calculation Section.</t>
  </si>
  <si>
    <t>Excel will populate the Daily Rate for the Full W-2 Participation Period based on the Time Limit Year, Full W-2 Participation Period, and W-2 Placement Type selected.</t>
  </si>
  <si>
    <t>Excel will compute and calculate the Actual W-2 Payment Amount Eligible for by multiplying the Daily Rate for the Full Participation Period and the Actual Days in the W-2 Placement for the Participation Period.</t>
  </si>
  <si>
    <t>Budget Type:</t>
  </si>
  <si>
    <t>W-2 Payment Period:</t>
  </si>
  <si>
    <t>Enter MM/DD/YYYY - MM/DD/YYYY</t>
  </si>
  <si>
    <t>Base W-2 Payment Amount</t>
  </si>
  <si>
    <t>_2016</t>
  </si>
  <si>
    <t>_2017</t>
  </si>
  <si>
    <t>_2018</t>
  </si>
  <si>
    <t>_2019</t>
  </si>
  <si>
    <t>_2020</t>
  </si>
  <si>
    <t>_2021</t>
  </si>
  <si>
    <t>Cumulative Total of W-2 Overpayment to be recovered from</t>
  </si>
  <si>
    <t>Applied Hours of Nonparticipation</t>
  </si>
  <si>
    <t>After W-2 Payment Issued - Hours of Nonparticipation</t>
  </si>
  <si>
    <t>_2013</t>
  </si>
  <si>
    <t>_2014</t>
  </si>
  <si>
    <t>_2015</t>
  </si>
  <si>
    <t>After W-2 Payment Issued - Good Cause Hours Granted</t>
  </si>
  <si>
    <t>Reason for W-2 Auxiliary:</t>
  </si>
  <si>
    <t>Reason for W-2 Overpayment:</t>
  </si>
  <si>
    <t>Auxiliary Reason</t>
  </si>
  <si>
    <t>Result of Admin Review Decision</t>
  </si>
  <si>
    <t>Other</t>
  </si>
  <si>
    <t>Result of Fact Finding Decision</t>
  </si>
  <si>
    <t>Backdated Placement Beyond 10 Days</t>
  </si>
  <si>
    <t>Agency Misapplied Program Policy</t>
  </si>
  <si>
    <t>At Risk Pregnancy</t>
  </si>
  <si>
    <t>CMC Placement Error</t>
  </si>
  <si>
    <t>Enter the W-2 Agency Contact Information.</t>
  </si>
  <si>
    <t>Participation Updated</t>
  </si>
  <si>
    <t>References the W-2 Payment Calculator to the W-2 Overpayment Worksheet page.</t>
  </si>
  <si>
    <t>Linked to W-2 Overpayment Worksheet:</t>
  </si>
  <si>
    <t xml:space="preserve">Enter the W-2 Payment Period in MM/DD/YYYY - MM/DD/YYYY format. </t>
  </si>
  <si>
    <t xml:space="preserve">Excel will compute the Calculated W-2 payment amount in the Original and Corrected columns. </t>
  </si>
  <si>
    <t>Header for the W-2 Future Cost Savings (FSC) Section.</t>
  </si>
  <si>
    <t>Select Yes or No from the drop down list to answer the question.</t>
  </si>
  <si>
    <t>Excel will compute the Cumulative W-2 Overpayment Amount for each Time Limit month completed.</t>
  </si>
  <si>
    <t>Excel will compute the Number of months payments issued in error by Time Limit month completed.</t>
  </si>
  <si>
    <t>Cumulative W-2  Overpayment Amount:</t>
  </si>
  <si>
    <t>Cumulative W-2 Overpayment Amount:</t>
  </si>
  <si>
    <t>Excel will compute the average monthly W-2 Overpayment amount by Cumulative W-2 Overpayment Amount/Number of months payments issued in error.</t>
  </si>
  <si>
    <t>Excel will compute the W-2 FCS amount by Average Monthly W-2 Overpayment Amount x Remaining Number of Months in the current W-2 Eligibility Period.</t>
  </si>
  <si>
    <t>W-2 Overpayment Worksheet Line:</t>
  </si>
  <si>
    <t>Summary Topic:</t>
  </si>
  <si>
    <t>Bottom of the W-2 Overpayment Worksheet fields:</t>
  </si>
  <si>
    <t>Enter Vehicle Asset(s) amount from the Asset Information Summary page.</t>
  </si>
  <si>
    <t>Enter Other Asset(s) amount from the CWW Asset Information Summary page. Reminder: Vehicle Asset(s) must be separated out from all Other Asset(s) listed.</t>
  </si>
  <si>
    <t>Worksheet is populated with $2500. W-2 Manual 3.3.1.</t>
  </si>
  <si>
    <t>Excel will populate Pass/Fail by comparing Total Asset(s) and the Asset Limit.</t>
  </si>
  <si>
    <t>Select the Assistance Group Size from the drop down list. The drop down list is dynamic based on the Time Limit Year populated from the W-2 Payment Calculator.</t>
  </si>
  <si>
    <t>W-2 Assistance Group Size:</t>
  </si>
  <si>
    <t>Total and enter Earned Income from the CWW Employment Summary page.</t>
  </si>
  <si>
    <t>Total and enter Unearned Income from the CWW Unearned Income Summary page.</t>
  </si>
  <si>
    <t xml:space="preserve">Excel will compute the Total Gross Income by adding Earned Income and Unearned Income. </t>
  </si>
  <si>
    <t>Excel will compute the Total Asset(s) by adding the Vehicle Asset(s) and Other Asset(s).</t>
  </si>
  <si>
    <t>Excel will populate the Gross Income Limit when the Time Limit Year populates from the W-2 Payment Calculator and the W-2 Assistance Group size is selected.</t>
  </si>
  <si>
    <t>Excel will populate Pass/Fail by comparing Total Gross Income and Gross Income Limit.</t>
  </si>
  <si>
    <t xml:space="preserve">Cumulative Total of W-2 Auxiliary to be issued from </t>
  </si>
  <si>
    <t>Excel will populate the W-2 Payment Period from the W-2 Payment Calculator.</t>
  </si>
  <si>
    <t>Header for W-2 Auxiliary</t>
  </si>
  <si>
    <t>Header for W-2 Overpayment</t>
  </si>
  <si>
    <t>Select one reason from the drop down list. To override, enter the reason(s) and/or additional text.</t>
  </si>
  <si>
    <t>Excel will compute and populate the cumulative total of W-2 auxiliary to be issued based on the Corrected  Time Limit Months completed.</t>
  </si>
  <si>
    <t>Excel will compute and populate the cumulative total of W-2 overpayment to be recovered based on the Corrected Time Limit Months completed.</t>
  </si>
  <si>
    <t>W-2 Payment Calculator Section:</t>
  </si>
  <si>
    <t xml:space="preserve">Excel will compute the nonparticipation amount (round down hours) based on the Applied Hours of Nonparticipation for the Original column. </t>
  </si>
  <si>
    <t>Select the Time Limit Year from the drop down list. This is the year associated to the W-2 participation period.</t>
  </si>
  <si>
    <t>Duplicate FS Issuance With Another State</t>
  </si>
  <si>
    <t>W-2 Placement Type at the end of the Participation Period:</t>
  </si>
  <si>
    <t>_2022</t>
  </si>
  <si>
    <t>Delayed Cycle End</t>
  </si>
  <si>
    <t>Adverse Action</t>
  </si>
  <si>
    <t>1/16 - 1/31</t>
  </si>
  <si>
    <t>2/16 - 2/28</t>
  </si>
  <si>
    <t>3/16 - 3/31</t>
  </si>
  <si>
    <t>4/16 - 4/30</t>
  </si>
  <si>
    <t>5/16 - 5/31</t>
  </si>
  <si>
    <t>6/16 - 6/30</t>
  </si>
  <si>
    <t>7/16 - 7/31</t>
  </si>
  <si>
    <t>8/16 - 8/31</t>
  </si>
  <si>
    <t>9/16 - 9/30</t>
  </si>
  <si>
    <t>10/16 - 10/31</t>
  </si>
  <si>
    <t>11/16 - 11/30</t>
  </si>
  <si>
    <t>12/16 - 12/31</t>
  </si>
  <si>
    <t>2/16 - 2/29</t>
  </si>
  <si>
    <t>W-2 Participation Period:</t>
  </si>
  <si>
    <t>Delayed</t>
  </si>
  <si>
    <t>W-2 Payment Cycle:</t>
  </si>
  <si>
    <t>Daily Rate for the Full W-2 Participation Period: (Hidden)</t>
  </si>
  <si>
    <t>Count of Days in the W-2 Participation Period: (Hidden)</t>
  </si>
  <si>
    <t>Actual Start Day in the Participation Period:</t>
  </si>
  <si>
    <t xml:space="preserve">Does this meet W-2 Policy 10.2.5.1 for CSJ or W2T Placement Type? Apply the last W-2 Placement Type in the Participation Period. The W-2 payment is not prorated when the W-2 Placement Type switches between a CSJ or W-2T or vice versa. Please review. </t>
  </si>
  <si>
    <t xml:space="preserve">Select the W-2 Payment Cycle from the drop down list. </t>
  </si>
  <si>
    <t>Excel will populate the Count of Days in the W-2 Participation Period based on the Time Limit Year and W-2 Participation Period selected.</t>
  </si>
  <si>
    <t>Excel will compute and populate the Count of Actual Days based on the Actual Start Day in the Participation Period and the Actual Last Day in the Participation Period.</t>
  </si>
  <si>
    <t xml:space="preserve">Select the W-2 Participation Period from the drop down list. Drop down is dynamic based on the W-2 Payment Cycle selected.
Excel will highlight the cell when there are duplicates. The W-2 Participation Period should only be listed once when determining the W-2 Payment, Auxiliary, or Overpayment Amounts. </t>
  </si>
  <si>
    <t xml:space="preserve">Excel will populate the Time Limit Month based on the Time Limit Year and W-2 Participation Period selected. 
This was previously known as the Benefit Month where the Time Limit Month is being used by the participant. </t>
  </si>
  <si>
    <t xml:space="preserve">Select the W-2 Placement Type from the drop down list.
Excel will highlight the cell red when there is a mismatch for CSJ and W-2T placement type or vice versa. 
When the cell is highlighted red, The W-2 payment must not be prorated when the W-2 Placement Type is a CSJ and W-2T or vice versa in the Original or Corrected column. The last W-2 Placement Type Amount would apply for the standard or delayed W-2 Participation Period. </t>
  </si>
  <si>
    <t xml:space="preserve">Excel will populate Yes or No in the Corrected Column for this question. Excel will highlight the cell red when Yes is returned. 
When the cell is highlighted red, The W-2 payment must not be prorated when the W-2 Placement Type is a CSJ and W-2T or vice versa in the Original or Corrected column. The last W-2 Placement Type Amount would apply for the standard or delayed W-2 Participation Period. </t>
  </si>
  <si>
    <t xml:space="preserve">Enter the After W-2 Payment Issued - Good Cause Hours Granted (0.5 amount allowed) in the Corrected column. </t>
  </si>
  <si>
    <t>Excel will compute the corrected nonparticipation amount (round down hours).</t>
  </si>
  <si>
    <t>Excel will compute the Adjusted Hours of Nonparticipation for the Corrected column.</t>
  </si>
  <si>
    <t xml:space="preserve">Excel will compute the Adjusted Nonparticipation amount (round down hours)for the Corrected column. </t>
  </si>
  <si>
    <t>Excel will compute the Original Total W-2 Sanction Amount Applied for the Original column.</t>
  </si>
  <si>
    <t>Excel will compute the Corrected Total W-2 Sanction Amount for the Corrected column.</t>
  </si>
  <si>
    <t>Enter the Learnfare Financial Penalty amount. The entry will populate in the Corrected column. To override or change the Corrected column, enter the corrected Learnfare Financial Penalty amount.
Review the CWW School Enrollment for each child to determine the amount. 
Applies to CSJ, TMP, and W-2T placement. The minimum amount is $50 per month per child, not to exceed $150 per W-2 Assistance Group per month. W-2 Manual 16.4.1.
If the original amount was applied, refer to the CARES Mainframe Screen IQWD or CWW --&gt; W-2 Payment Issuance --&gt; Payment History --&gt; W-2 Payment Details.</t>
  </si>
  <si>
    <t>Excel will compute the Corrected Good Cause amount (round up hours).</t>
  </si>
  <si>
    <t xml:space="preserve">Excel will compute the sub-total calculated W-2 under (-)/ over (+) payment. Underpayment will show as a negative amount owed to the participant. Overpayment will show as a positive amount the participant owes to DCF. </t>
  </si>
  <si>
    <t>Excel will populate the W-2 payment underpaid. Underpayment will show as a negative amount owed to the participant.</t>
  </si>
  <si>
    <t>Enter the Drug Felon Penalty amount for the Original column. The entry will populate in the Corrected column. To override or change the Corrected column, enter the corrected Drug Felon Penalty amount.
Review the CWW Drug Felon page to determine the amount. Applies to CSJ and W-2T placement. W-2 Manual 11.7.1.
The original applied Drug Felon Penalty amount can be found on CARES Mainframe Screen IQWD or  CWW --&gt; W-2 Payment Issuance --&gt; Payment History --&gt; W-2 Payment Details.</t>
  </si>
  <si>
    <t>Enter the Applied Hours of Nonparticipation (0.5 amount allowed) for the Original column. 
The original applied hours of nonparticipation amount can be found on CARES Mainframe Screen IQWD or  CWW --&gt; W-2 Payment Issuance --&gt; Payment History --&gt; W-2 Payment Details.</t>
  </si>
  <si>
    <t xml:space="preserve">Enter the After W-2 Payment Issued - Hours of Nonparticipation (0.5 amount allowed) for the Corrected column. </t>
  </si>
  <si>
    <t>Excel will populate the base W-2 Payment by the W-2 Placement Type selected.</t>
  </si>
  <si>
    <t>Base W-2 Payment by the W-2 Placement Type: (Hidden)</t>
  </si>
  <si>
    <t>Real Daily Rate</t>
  </si>
  <si>
    <t>Monthly</t>
  </si>
  <si>
    <t>Is the overpayment due to eligibility?</t>
  </si>
  <si>
    <t>Wisconsin Works (W-2) Payment Calculator and W-2 Overpayment Worksheet Directions</t>
  </si>
  <si>
    <t>Select Yes or No from the drop down list for the Corrected column. 
Definition of eligibility: Not eligible for the W-2 program due to nonfinancial or financial eligibility requirements.
Excel will require the Child Support Amount Retained field when Yes is selected. Follow additional steps below.</t>
  </si>
  <si>
    <t>W-2 Overpayment Worksheet Section:</t>
  </si>
  <si>
    <t>Sub-total of W-2 Overpayment Amount to be Recovered (Hidden)</t>
  </si>
  <si>
    <t>Sub-total Amount of the W-2 Payment Underpaid</t>
  </si>
  <si>
    <t>Calculation for Underpayment (Hidden)</t>
  </si>
  <si>
    <t>Calculation for Overpayment (Hidden)</t>
  </si>
  <si>
    <t>Sub-total Calculated W-2 Under (-)/Over (+) Payment  (Hidden)</t>
  </si>
  <si>
    <t>Enter the Prior Monthly Recoupment Amount Withheld. 
The original amount can be found on CARES Mainframe Screen IQWD or CWW --&gt; W-2 Payment Issuance --&gt; Payment History --&gt; W-2 Payment Details. 
This amount will not change since the recoupment has already occurred. BRITS tracks all recoupments. 
To override, enter the updated recoupment amount in the Original column. The Corrected column will reflect what has been entered in the Original column.</t>
  </si>
  <si>
    <t>Enter the Actual W-2 payment Issued. 
Log into CARES Mainframe. Navigate (TRAN) to CARES Mainframe Screen IQAF/IQWD and PARMS: (Case Number) or  CWW --&gt; W-2 Payment Issuance.
Enter the Original W-2 payment that was issued. 
Excel will populate the payment entered in the Original column into the Corrected column. The Corrected column is read only.</t>
  </si>
  <si>
    <t>Actual W-2 Payment Amount Eligible for (21 x 22):</t>
  </si>
  <si>
    <t xml:space="preserve">Excel will compute the Sub-total Actual W-2 Payment Amount Eligible for - Original Total W-2 Sanction Amount Applied for the Original column. </t>
  </si>
  <si>
    <t xml:space="preserve">Excel will compute the Sub-total Actual W-2 Payment Amount Eligible for - Original Total W-2 Sanction Amount Applied for the Corrected column. </t>
  </si>
  <si>
    <t xml:space="preserve">Excel will populate the Sub-total of the W-2 Overpayment Amount to be Recovered in the Corrected column. </t>
  </si>
  <si>
    <t xml:space="preserve">Excel will populate the Sub-total of the W-2 Overpayment Amount to be Recovered - the CS Amount Retained in the Corrected column. </t>
  </si>
  <si>
    <t>Wisconsin Works (W-2) Future Cost Savings (FCS) Calculator - Manual</t>
  </si>
  <si>
    <t>Is the W-2 case in a Paid Placement?</t>
  </si>
  <si>
    <t>Cumulative Overpayment Amount</t>
  </si>
  <si>
    <t>Number of Months payments issued in error</t>
  </si>
  <si>
    <t>Average Monthly Overpayment Amount</t>
  </si>
  <si>
    <t xml:space="preserve">Remaining Number of Months of the current W-2 Eligibility Period </t>
  </si>
  <si>
    <t xml:space="preserve">FCS Amount 
</t>
  </si>
  <si>
    <t>Wisconsin Works (W-2) Future Cost Savings (FCS) Calculator Directions</t>
  </si>
  <si>
    <t xml:space="preserve">Remaining  Number of Months of the current W-2 Eligibility Period </t>
  </si>
  <si>
    <t>Excel will populate the Average Monthly Overpayment Amount using the Cumulative Overpayment Amount divide by Number of Months payments issued in error.</t>
  </si>
  <si>
    <t>Excel will populate the FCS Amount using the Average Overpayment Amount multiply by the Remianing Months of the current W-2 eligibility period.</t>
  </si>
  <si>
    <t>Enter the Cumulative Overpayment Amount listed from the W-2 Overpayment Worksheet 
(Note: This field is required.)</t>
  </si>
  <si>
    <t>Enter the Number of Months payments issued in error.
(Note: This field is required.)</t>
  </si>
  <si>
    <t>Enter the Remaining Number of Months of the current W-2 Eligibility Period. 
(Note: This field is required. The information can be found in CWW under the Override AG Renewal/Review Dates page.</t>
  </si>
  <si>
    <t>Enter the Actual Start Day in the Participation Period in MM/DD/YYYY format.
To override the Actual Start Day in the Corrected column, enter the Actual Start Day in MM/DD/YYYY format.</t>
  </si>
  <si>
    <t>W-2 Agency Contact Information:</t>
  </si>
  <si>
    <t>Enter the future remaining number of months in the current W-2 eligibility period by navigating to CWW under the Override AG Renewal/Review Dates page to determine the remaining months left in the current W-2 eligibility period.</t>
  </si>
  <si>
    <t>Worker Contact Info:</t>
  </si>
  <si>
    <t>Answer the following questions in order to calculate the FCS:</t>
  </si>
  <si>
    <t>Select Yes or No 
(Note: This field is required. If this is field is not entered, FCS will be incorrect.)</t>
  </si>
  <si>
    <t>Select Yes or No 
(Note: This field is required. if this is field is not entered, FCS will be incorrect.)</t>
  </si>
  <si>
    <t xml:space="preserve">Participant Name: </t>
  </si>
  <si>
    <t>BRITS Referral Number:</t>
  </si>
  <si>
    <t>Enter 10-digit</t>
  </si>
  <si>
    <t>_2023</t>
  </si>
  <si>
    <t>_2024</t>
  </si>
  <si>
    <t>Cumulative Total of W-2 Auxiliary to be issued from:</t>
  </si>
  <si>
    <t>Cumulative Total of W-2 Overpayment to be recovered from:</t>
  </si>
  <si>
    <t>Enter the case number (10-digit) for the participant. 
If the first number is a leading zero, enter ' before the 0 for excel to capture the leading 0.</t>
  </si>
  <si>
    <t>Enter the BRITS Referral Number and Overpayment Claim Number (10 digits each), separated by the symbol /. 
If the first number is a leading zero, enter ' before the 0 for excel to capture the leading 0.</t>
  </si>
  <si>
    <t>Vehicle Asset(s):</t>
  </si>
  <si>
    <t>Other Asset(s):</t>
  </si>
  <si>
    <t>Earned Income:</t>
  </si>
  <si>
    <t>Unearned Income:</t>
  </si>
  <si>
    <t xml:space="preserve"> - Applied Nonparticipation Amount (40 x $5)</t>
  </si>
  <si>
    <t xml:space="preserve"> -  After W-2 Payment Issued - Nonparticipation Amount (42 x $5)</t>
  </si>
  <si>
    <t xml:space="preserve"> - After W-2 Payment Issued - Good Cause Amount (44 x $5)</t>
  </si>
  <si>
    <t>Adjusted Hours of Nonparticipation (40 + 42 - 44)</t>
  </si>
  <si>
    <t xml:space="preserve"> - Adjusted Nonparticipation Amount (46 x $5)</t>
  </si>
  <si>
    <t xml:space="preserve"> = Original Total W-2 Sanction Amount Applied (38 + 39 + 41)</t>
  </si>
  <si>
    <t xml:space="preserve"> = Corrected Total W-2 Sanction Amount  (38 + 39 + 41 + 43 - 45)</t>
  </si>
  <si>
    <t xml:space="preserve"> = Sub-total Actual W-2 Payment Amount Eligible for - W-2 Sanction Amount Applied (23 - 48)</t>
  </si>
  <si>
    <t xml:space="preserve"> = Sub-total Actual W-2 Payment Amount Eligible for - W-2 Sanction Amount Applied - W-2 Sanction Amount After W-2 Payment Issued (23 - 49)</t>
  </si>
  <si>
    <t xml:space="preserve"> = Calculated W-2 Payment Amount 
(for Original: 51 - 36) (for Corrected: 53 - 36)</t>
  </si>
  <si>
    <t xml:space="preserve">Sub-total of W-2 Overpayment Amount to be Recovered - CS Retained (60 - 35) </t>
  </si>
  <si>
    <t>W-2 Future Cost Savings (FCS) Calculation:</t>
  </si>
  <si>
    <t>Average Monthly W-2 Overpayment Amount (74/75):</t>
  </si>
  <si>
    <t>W-2 FCS Amount to be entered in BRITS W-2 Post Investigation tab (76 x 77):</t>
  </si>
  <si>
    <t xml:space="preserve">Yes </t>
  </si>
  <si>
    <t>Enter the Actual Last Day in the Participation Period in MM/DD/YYYY format. 
Excel will populate the last day of the month for the Delayed W-2 Payment Cycle. 
To override the Actual Last Day in the Corrected column, enter the Actual Last Day in MM/DD/YYYY format.</t>
  </si>
  <si>
    <t xml:space="preserve">Excel will populate Enter or $0 based on the answer to Is the overpayment due to eligibility?
Enter Child Support amount retained. 
Log into KIDS to view the Participant Account Statement. Select the DIST transaction type. Review each Transaction Date/ Transaction Type: DIST, From Debt Class: CSUP, Amount Applied: [Value], and PA: R (Retained). Determine the Child Support amount retained for each period matching the W-2 participation period. 25% is retained for the W-2 program. 
This amount will adjust the W-2 overpayment amount determined.
Excel will populate the amount into the read only Corrected column to offset the W-2 overpayment amount. </t>
  </si>
  <si>
    <t>_2025</t>
  </si>
  <si>
    <t xml:space="preserve">This workbook is a tool used to compute W-2 Payment(s) for one (1) to twelve (12) months for years 2013, 2014, 2015, 2016, 2017, 2018, 2019, 2020, 2021, 2022, 2023, 2024, and 2025. It will also accumulate auxiliaries and/or overpayments which may span for one (1) to twelve (12) months. Data entered into the W-2 Payment Calculator tab will transfer over to the W-2 Overpayment Worksheet tab. Also available is an unlinked W-2 Payment Calculator for the W-2 Overpayment Worksheet. The unlinked W-2 Overpayment Worksheet has drop downs that are dependent on each other before moving forward and auto calculation in certain fields based on the data entered. When navigating to certain fields, an Input Message appears to provide additional guidance. The Input Message is not locked and can be moved to another location on the active Excel worksheet.  You must complete additional required actions such as creating the BRITS fraud referral creation and/or following your specific agency process before uploading the W-2 Overpayment Claim Worksheet in 95% scaling in PDF format into BRITS, creating the Claim in CARES Mainframe, and/or scanning documents into ECF. </t>
  </si>
  <si>
    <t>_2026</t>
  </si>
  <si>
    <t>12/16 - 01/15</t>
  </si>
  <si>
    <t>DCF-F-5223-E (R. 05/2025)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</si>
</sst>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5" formatCode="&quot;$&quot;#,##0_);\(&quot;$&quot;#,##0\)"/>
    <numFmt numFmtId="42" formatCode="_(&quot;$&quot;* #,##0_);_(&quot;$&quot;* \(#,##0\);_(&quot;$&quot;* &quot;-&quot;_);_(@_)"/>
    <numFmt numFmtId="44" formatCode="_(&quot;$&quot;* #,##0.00_);_(&quot;$&quot;* \(#,##0.00\);_(&quot;$&quot;* &quot;-&quot;??_);_(@_)"/>
    <numFmt numFmtId="164" formatCode="&quot;$&quot;#,##0"/>
    <numFmt numFmtId="165" formatCode="_(&quot;$&quot;* #,##0_);_(&quot;$&quot;* \(#,##0\);_(&quot;$&quot;* 0_);_(@_)"/>
    <numFmt numFmtId="166" formatCode="#,##0.0"/>
    <numFmt numFmtId="167" formatCode="0.0"/>
    <numFmt numFmtId="168" formatCode="&quot;$&quot;#,##0;[Red]&quot;$&quot;#,##0"/>
  </numFmts>
  <fonts count="27" x14ac:knownFonts="1">
    <font>
      <sz val="11"/>
      <color theme="1"/>
      <name val="Calibri"/>
      <family val="2"/>
      <scheme val="minor"/>
    </font>
    <font>
      <sz val="8"/>
      <name val="Calibri"/>
      <family val="2"/>
      <scheme val="minor"/>
    </font>
    <font>
      <b/>
      <sz val="11"/>
      <color theme="1"/>
      <name val="Roboto"/>
    </font>
    <font>
      <sz val="11"/>
      <color theme="1"/>
      <name val="Roboto"/>
    </font>
    <font>
      <sz val="11"/>
      <name val="Roboto"/>
    </font>
    <font>
      <b/>
      <sz val="11"/>
      <name val="Roboto"/>
    </font>
    <font>
      <b/>
      <sz val="10"/>
      <color theme="1"/>
      <name val="Roboto"/>
    </font>
    <font>
      <sz val="10"/>
      <color theme="1"/>
      <name val="Roboto"/>
    </font>
    <font>
      <b/>
      <u/>
      <sz val="11"/>
      <color theme="1"/>
      <name val="Roboto"/>
    </font>
    <font>
      <b/>
      <u val="singleAccounting"/>
      <sz val="11"/>
      <color theme="1"/>
      <name val="Roboto"/>
    </font>
    <font>
      <b/>
      <sz val="20"/>
      <color theme="1"/>
      <name val="Roboto"/>
    </font>
    <font>
      <sz val="11"/>
      <color rgb="FF000000"/>
      <name val="Roboto"/>
    </font>
    <font>
      <b/>
      <sz val="11"/>
      <color theme="1"/>
      <name val="Garamond"/>
      <family val="1"/>
    </font>
    <font>
      <sz val="11"/>
      <color theme="1"/>
      <name val="Garamond"/>
      <family val="1"/>
    </font>
    <font>
      <b/>
      <sz val="11"/>
      <name val="Garamond"/>
      <family val="1"/>
    </font>
    <font>
      <sz val="11"/>
      <name val="Garamond"/>
      <family val="1"/>
    </font>
    <font>
      <sz val="8"/>
      <name val="Garamond"/>
      <family val="1"/>
    </font>
    <font>
      <b/>
      <sz val="10"/>
      <name val="Roboto"/>
    </font>
    <font>
      <sz val="10"/>
      <name val="Roboto"/>
    </font>
    <font>
      <b/>
      <u/>
      <sz val="11"/>
      <name val="Roboto"/>
    </font>
    <font>
      <b/>
      <u val="singleAccounting"/>
      <sz val="11"/>
      <name val="Roboto"/>
    </font>
    <font>
      <b/>
      <sz val="16"/>
      <color theme="1"/>
      <name val="Roboto"/>
    </font>
    <font>
      <sz val="11"/>
      <color theme="0"/>
      <name val="Roboto"/>
    </font>
    <font>
      <sz val="11"/>
      <color theme="0"/>
      <name val="Garamond"/>
      <family val="1"/>
    </font>
    <font>
      <sz val="8"/>
      <color theme="1"/>
      <name val="Roboto"/>
    </font>
    <font>
      <sz val="8"/>
      <name val="Roboto"/>
    </font>
    <font>
      <sz val="9"/>
      <color indexed="81"/>
      <name val="Tahoma"/>
      <family val="2"/>
    </font>
  </fonts>
  <fills count="6">
    <fill>
      <patternFill patternType="none"/>
    </fill>
    <fill>
      <patternFill patternType="gray125"/>
    </fill>
    <fill>
      <patternFill patternType="solid">
        <fgColor rgb="FFFFFF00"/>
        <bgColor indexed="64"/>
      </patternFill>
    </fill>
    <fill>
      <patternFill patternType="solid">
        <fgColor rgb="FF2162AE"/>
        <bgColor indexed="64"/>
      </patternFill>
    </fill>
    <fill>
      <patternFill patternType="solid">
        <fgColor theme="0" tint="-0.14999847407452621"/>
        <bgColor indexed="64"/>
      </patternFill>
    </fill>
    <fill>
      <patternFill patternType="solid">
        <fgColor theme="2"/>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theme="0" tint="-0.34998626667073579"/>
      </left>
      <right/>
      <top style="thin">
        <color theme="0" tint="-0.34998626667073579"/>
      </top>
      <bottom style="thin">
        <color theme="0" tint="-0.34998626667073579"/>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auto="1"/>
      </right>
      <top style="thin">
        <color auto="1"/>
      </top>
      <bottom/>
      <diagonal/>
    </border>
    <border>
      <left/>
      <right/>
      <top style="thin">
        <color indexed="64"/>
      </top>
      <bottom/>
      <diagonal/>
    </border>
  </borders>
  <cellStyleXfs count="1">
    <xf numFmtId="0" fontId="0" fillId="0" borderId="0"/>
  </cellStyleXfs>
  <cellXfs count="455">
    <xf numFmtId="0" fontId="0" fillId="0" borderId="0" xfId="0"/>
    <xf numFmtId="0" fontId="3" fillId="0" borderId="0" xfId="0" applyFont="1"/>
    <xf numFmtId="0" fontId="3" fillId="0" borderId="0" xfId="0" applyFont="1" applyBorder="1"/>
    <xf numFmtId="0" fontId="3" fillId="0" borderId="0" xfId="0" applyFont="1" applyAlignment="1">
      <alignment horizontal="center" vertical="center"/>
    </xf>
    <xf numFmtId="0" fontId="3" fillId="0" borderId="1" xfId="0" applyFont="1" applyBorder="1" applyAlignment="1">
      <alignment horizontal="left" vertical="center"/>
    </xf>
    <xf numFmtId="0" fontId="2" fillId="0" borderId="2" xfId="0" applyFont="1" applyBorder="1" applyAlignment="1">
      <alignment wrapText="1"/>
    </xf>
    <xf numFmtId="0" fontId="3" fillId="0" borderId="0" xfId="0" applyFont="1" applyAlignment="1">
      <alignment wrapText="1"/>
    </xf>
    <xf numFmtId="0" fontId="3" fillId="0" borderId="1" xfId="0" applyFont="1" applyBorder="1" applyAlignment="1">
      <alignment horizontal="left" vertical="center" wrapText="1"/>
    </xf>
    <xf numFmtId="0" fontId="2" fillId="0" borderId="3" xfId="0" applyFont="1" applyBorder="1" applyAlignment="1">
      <alignment wrapText="1"/>
    </xf>
    <xf numFmtId="0" fontId="2" fillId="0" borderId="0" xfId="0" applyFont="1" applyAlignment="1">
      <alignment wrapText="1"/>
    </xf>
    <xf numFmtId="0" fontId="2" fillId="0" borderId="0" xfId="0" applyFont="1" applyAlignment="1">
      <alignment vertical="center" wrapText="1"/>
    </xf>
    <xf numFmtId="0" fontId="3" fillId="0" borderId="0" xfId="0" applyFont="1" applyAlignment="1">
      <alignment horizontal="left" vertical="center" wrapText="1"/>
    </xf>
    <xf numFmtId="0" fontId="2"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2" xfId="0" applyFont="1" applyBorder="1" applyAlignment="1">
      <alignment horizontal="left" vertical="center" wrapText="1"/>
    </xf>
    <xf numFmtId="0" fontId="2" fillId="0" borderId="1" xfId="0" applyFont="1" applyBorder="1" applyAlignment="1">
      <alignment horizontal="left" vertical="center"/>
    </xf>
    <xf numFmtId="0" fontId="13" fillId="0" borderId="1" xfId="0" applyFont="1" applyBorder="1"/>
    <xf numFmtId="0" fontId="13" fillId="0" borderId="0" xfId="0" applyFont="1"/>
    <xf numFmtId="0" fontId="13" fillId="0" borderId="1" xfId="0" applyFont="1" applyBorder="1" applyAlignment="1">
      <alignment horizontal="center"/>
    </xf>
    <xf numFmtId="0" fontId="13" fillId="0" borderId="1" xfId="0" applyFont="1" applyBorder="1" applyAlignment="1">
      <alignment horizontal="center" vertical="center"/>
    </xf>
    <xf numFmtId="164" fontId="13" fillId="0" borderId="1" xfId="0" applyNumberFormat="1" applyFont="1" applyBorder="1" applyAlignment="1">
      <alignment horizontal="center" vertical="center"/>
    </xf>
    <xf numFmtId="0" fontId="13" fillId="0" borderId="1" xfId="0" applyFont="1" applyBorder="1" applyAlignment="1">
      <alignment horizontal="center" vertical="center" wrapText="1"/>
    </xf>
    <xf numFmtId="164" fontId="13" fillId="0" borderId="1" xfId="0" applyNumberFormat="1" applyFont="1" applyBorder="1" applyAlignment="1">
      <alignment horizontal="center" vertical="center" wrapText="1"/>
    </xf>
    <xf numFmtId="0" fontId="13" fillId="0" borderId="4" xfId="0" applyFont="1" applyBorder="1" applyAlignment="1">
      <alignment horizontal="center" vertical="center" wrapText="1"/>
    </xf>
    <xf numFmtId="0" fontId="13" fillId="0" borderId="1" xfId="0" applyFont="1" applyBorder="1" applyAlignment="1">
      <alignment horizontal="left" vertical="center"/>
    </xf>
    <xf numFmtId="0" fontId="3" fillId="0" borderId="0" xfId="0" applyFont="1" applyBorder="1" applyProtection="1">
      <protection hidden="1"/>
    </xf>
    <xf numFmtId="0" fontId="3" fillId="0" borderId="0" xfId="0" applyFont="1" applyProtection="1">
      <protection hidden="1"/>
    </xf>
    <xf numFmtId="0" fontId="3" fillId="0" borderId="1" xfId="0" applyFont="1" applyBorder="1" applyAlignment="1" applyProtection="1">
      <alignment horizontal="center" wrapText="1"/>
      <protection hidden="1"/>
    </xf>
    <xf numFmtId="0" fontId="2" fillId="0" borderId="1" xfId="0" applyFont="1" applyBorder="1" applyAlignment="1" applyProtection="1">
      <alignment horizontal="center" wrapText="1"/>
      <protection hidden="1"/>
    </xf>
    <xf numFmtId="164" fontId="13" fillId="0" borderId="1" xfId="0" applyNumberFormat="1" applyFont="1" applyBorder="1" applyAlignment="1" applyProtection="1">
      <alignment horizontal="center" vertical="center"/>
      <protection hidden="1"/>
    </xf>
    <xf numFmtId="164" fontId="14" fillId="0" borderId="2" xfId="0" applyNumberFormat="1" applyFont="1" applyBorder="1" applyAlignment="1" applyProtection="1">
      <alignment horizontal="center" vertical="center"/>
      <protection hidden="1"/>
    </xf>
    <xf numFmtId="164" fontId="15" fillId="0" borderId="1" xfId="0" applyNumberFormat="1" applyFont="1" applyBorder="1" applyAlignment="1" applyProtection="1">
      <alignment horizontal="center" vertical="center"/>
      <protection hidden="1"/>
    </xf>
    <xf numFmtId="164" fontId="15" fillId="0" borderId="3" xfId="0" applyNumberFormat="1" applyFont="1" applyBorder="1" applyAlignment="1" applyProtection="1">
      <alignment horizontal="center" vertical="center"/>
      <protection hidden="1"/>
    </xf>
    <xf numFmtId="42" fontId="9" fillId="0" borderId="0" xfId="0" applyNumberFormat="1" applyFont="1" applyBorder="1" applyProtection="1">
      <protection hidden="1"/>
    </xf>
    <xf numFmtId="42" fontId="3" fillId="0" borderId="0" xfId="0" applyNumberFormat="1" applyFont="1" applyBorder="1" applyAlignment="1" applyProtection="1">
      <alignment horizontal="center"/>
      <protection hidden="1"/>
    </xf>
    <xf numFmtId="0" fontId="2" fillId="0" borderId="2" xfId="0" applyFont="1" applyBorder="1" applyAlignment="1" applyProtection="1">
      <alignment horizontal="center" wrapText="1"/>
      <protection hidden="1"/>
    </xf>
    <xf numFmtId="0" fontId="4" fillId="0" borderId="0" xfId="0" applyFont="1" applyBorder="1" applyProtection="1">
      <protection hidden="1"/>
    </xf>
    <xf numFmtId="0" fontId="3" fillId="0" borderId="0" xfId="0" applyFont="1" applyBorder="1" applyAlignment="1" applyProtection="1">
      <alignment vertical="center" wrapText="1"/>
      <protection hidden="1"/>
    </xf>
    <xf numFmtId="164" fontId="13" fillId="0" borderId="2" xfId="0" applyNumberFormat="1" applyFont="1" applyBorder="1" applyAlignment="1" applyProtection="1">
      <alignment horizontal="center" vertical="center"/>
      <protection hidden="1"/>
    </xf>
    <xf numFmtId="0" fontId="2" fillId="0" borderId="3" xfId="0" applyFont="1" applyBorder="1" applyAlignment="1">
      <alignment vertical="center" wrapText="1"/>
    </xf>
    <xf numFmtId="0" fontId="3" fillId="0" borderId="2" xfId="0" applyFont="1" applyBorder="1" applyAlignment="1">
      <alignment horizontal="center" vertical="center"/>
    </xf>
    <xf numFmtId="0" fontId="2" fillId="0" borderId="3" xfId="0" applyFont="1" applyBorder="1" applyAlignment="1">
      <alignment horizontal="left" wrapText="1"/>
    </xf>
    <xf numFmtId="0" fontId="11" fillId="0" borderId="1" xfId="0" applyFont="1" applyBorder="1" applyAlignment="1">
      <alignment horizontal="left" vertical="center" wrapText="1"/>
    </xf>
    <xf numFmtId="0" fontId="3" fillId="0" borderId="3" xfId="0" applyFont="1" applyBorder="1" applyAlignment="1">
      <alignment wrapText="1"/>
    </xf>
    <xf numFmtId="0" fontId="2" fillId="0" borderId="2" xfId="0" applyFont="1" applyBorder="1"/>
    <xf numFmtId="0" fontId="3" fillId="0" borderId="2" xfId="0" applyFont="1" applyBorder="1" applyAlignment="1">
      <alignment wrapText="1"/>
    </xf>
    <xf numFmtId="0" fontId="3" fillId="0" borderId="3" xfId="0" applyFont="1" applyBorder="1" applyAlignment="1">
      <alignment horizontal="center"/>
    </xf>
    <xf numFmtId="0" fontId="2" fillId="0" borderId="2" xfId="0" applyFont="1" applyBorder="1" applyAlignment="1">
      <alignment horizontal="left" vertical="center" wrapText="1"/>
    </xf>
    <xf numFmtId="0" fontId="3" fillId="0" borderId="3" xfId="0" applyFont="1" applyBorder="1" applyAlignment="1">
      <alignment vertical="center" wrapText="1"/>
    </xf>
    <xf numFmtId="168" fontId="3" fillId="0" borderId="2" xfId="0" applyNumberFormat="1" applyFont="1" applyBorder="1" applyAlignment="1">
      <alignment horizontal="left" vertical="center" wrapText="1"/>
    </xf>
    <xf numFmtId="0" fontId="4" fillId="0" borderId="3" xfId="0" applyFont="1" applyBorder="1" applyAlignment="1">
      <alignment vertical="center" wrapText="1"/>
    </xf>
    <xf numFmtId="0" fontId="4" fillId="0" borderId="1" xfId="0" applyFont="1" applyBorder="1" applyAlignment="1" applyProtection="1">
      <alignment horizontal="center" wrapText="1"/>
      <protection hidden="1"/>
    </xf>
    <xf numFmtId="0" fontId="4" fillId="0" borderId="3" xfId="0" applyFont="1" applyBorder="1" applyAlignment="1" applyProtection="1">
      <alignment horizontal="center" wrapText="1"/>
      <protection hidden="1"/>
    </xf>
    <xf numFmtId="0" fontId="5" fillId="0" borderId="1" xfId="0" applyFont="1" applyBorder="1" applyAlignment="1" applyProtection="1">
      <alignment horizontal="center" wrapText="1"/>
      <protection hidden="1"/>
    </xf>
    <xf numFmtId="0" fontId="15" fillId="0" borderId="1" xfId="0" applyNumberFormat="1" applyFont="1" applyBorder="1" applyAlignment="1" applyProtection="1">
      <alignment horizontal="center" vertical="center"/>
      <protection locked="0" hidden="1"/>
    </xf>
    <xf numFmtId="0" fontId="14" fillId="0" borderId="1" xfId="0" applyNumberFormat="1" applyFont="1" applyBorder="1" applyAlignment="1" applyProtection="1">
      <alignment horizontal="center" vertical="center"/>
      <protection locked="0" hidden="1"/>
    </xf>
    <xf numFmtId="164" fontId="15" fillId="0" borderId="1" xfId="0" applyNumberFormat="1" applyFont="1" applyBorder="1" applyAlignment="1" applyProtection="1">
      <alignment horizontal="center" vertical="center"/>
      <protection locked="0" hidden="1"/>
    </xf>
    <xf numFmtId="164" fontId="14" fillId="0" borderId="1" xfId="0" applyNumberFormat="1" applyFont="1" applyBorder="1" applyAlignment="1" applyProtection="1">
      <alignment horizontal="center" vertical="center"/>
      <protection locked="0" hidden="1"/>
    </xf>
    <xf numFmtId="164" fontId="15" fillId="0" borderId="3" xfId="0" applyNumberFormat="1" applyFont="1" applyBorder="1" applyAlignment="1" applyProtection="1">
      <alignment horizontal="center" vertical="center"/>
      <protection locked="0" hidden="1"/>
    </xf>
    <xf numFmtId="42" fontId="20" fillId="0" borderId="0" xfId="0" applyNumberFormat="1" applyFont="1" applyBorder="1" applyProtection="1">
      <protection hidden="1"/>
    </xf>
    <xf numFmtId="42" fontId="4" fillId="0" borderId="0" xfId="0" applyNumberFormat="1" applyFont="1" applyBorder="1" applyAlignment="1" applyProtection="1">
      <alignment horizontal="center"/>
      <protection hidden="1"/>
    </xf>
    <xf numFmtId="0" fontId="2" fillId="0" borderId="3" xfId="0" applyFont="1" applyBorder="1" applyAlignment="1">
      <alignment horizontal="center" wrapText="1"/>
    </xf>
    <xf numFmtId="0" fontId="2" fillId="0" borderId="2" xfId="0" applyFont="1" applyBorder="1" applyAlignment="1">
      <alignment horizontal="center" wrapText="1"/>
    </xf>
    <xf numFmtId="0" fontId="3" fillId="0" borderId="0" xfId="0" applyFont="1" applyAlignment="1">
      <alignment horizont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xf>
    <xf numFmtId="0" fontId="2" fillId="0" borderId="0" xfId="0" applyFont="1" applyBorder="1" applyProtection="1">
      <protection hidden="1"/>
    </xf>
    <xf numFmtId="0" fontId="13" fillId="0" borderId="0" xfId="0" applyFont="1" applyBorder="1" applyProtection="1">
      <protection hidden="1"/>
    </xf>
    <xf numFmtId="164" fontId="13" fillId="0" borderId="0" xfId="0" applyNumberFormat="1" applyFont="1" applyBorder="1" applyProtection="1">
      <protection hidden="1"/>
    </xf>
    <xf numFmtId="0" fontId="13" fillId="0" borderId="0" xfId="0" applyNumberFormat="1" applyFont="1" applyBorder="1" applyProtection="1">
      <protection hidden="1"/>
    </xf>
    <xf numFmtId="164" fontId="13" fillId="0" borderId="0" xfId="0" applyNumberFormat="1" applyFont="1" applyFill="1" applyBorder="1" applyProtection="1">
      <protection hidden="1"/>
    </xf>
    <xf numFmtId="167" fontId="13" fillId="0" borderId="0" xfId="0" applyNumberFormat="1" applyFont="1" applyBorder="1" applyAlignment="1" applyProtection="1">
      <alignment horizontal="right"/>
      <protection hidden="1"/>
    </xf>
    <xf numFmtId="164" fontId="13" fillId="0" borderId="0" xfId="0" applyNumberFormat="1" applyFont="1" applyBorder="1" applyAlignment="1" applyProtection="1">
      <alignment horizontal="right"/>
      <protection hidden="1"/>
    </xf>
    <xf numFmtId="166" fontId="13" fillId="0" borderId="0" xfId="0" applyNumberFormat="1" applyFont="1" applyBorder="1" applyAlignment="1" applyProtection="1">
      <alignment horizontal="right"/>
      <protection hidden="1"/>
    </xf>
    <xf numFmtId="164" fontId="13" fillId="0" borderId="0" xfId="0" applyNumberFormat="1" applyFont="1" applyBorder="1" applyAlignment="1" applyProtection="1">
      <alignment horizontal="left"/>
      <protection hidden="1"/>
    </xf>
    <xf numFmtId="164" fontId="15" fillId="0" borderId="0" xfId="0" applyNumberFormat="1" applyFont="1" applyBorder="1" applyProtection="1">
      <protection hidden="1"/>
    </xf>
    <xf numFmtId="0" fontId="3" fillId="0" borderId="0" xfId="0" applyFont="1" applyFill="1" applyBorder="1" applyAlignment="1" applyProtection="1">
      <alignment wrapText="1"/>
      <protection hidden="1"/>
    </xf>
    <xf numFmtId="0" fontId="3" fillId="0" borderId="0" xfId="0" applyFont="1" applyFill="1" applyBorder="1" applyProtection="1">
      <protection hidden="1"/>
    </xf>
    <xf numFmtId="0" fontId="2" fillId="0" borderId="3" xfId="0" applyFont="1" applyFill="1" applyBorder="1" applyAlignment="1" applyProtection="1">
      <alignment wrapText="1"/>
      <protection hidden="1"/>
    </xf>
    <xf numFmtId="0" fontId="3" fillId="0" borderId="3" xfId="0" applyFont="1" applyFill="1" applyBorder="1" applyAlignment="1" applyProtection="1">
      <alignment wrapText="1"/>
      <protection hidden="1"/>
    </xf>
    <xf numFmtId="0" fontId="4" fillId="0" borderId="3" xfId="0" applyFont="1" applyFill="1" applyBorder="1" applyAlignment="1" applyProtection="1">
      <alignment wrapText="1"/>
      <protection hidden="1"/>
    </xf>
    <xf numFmtId="0" fontId="3" fillId="0" borderId="8" xfId="0" applyFont="1" applyBorder="1" applyAlignment="1">
      <alignment horizontal="left" vertical="center" wrapText="1"/>
    </xf>
    <xf numFmtId="0" fontId="3" fillId="0" borderId="9" xfId="0" applyFont="1" applyBorder="1" applyAlignment="1">
      <alignment horizontal="center" vertical="center"/>
    </xf>
    <xf numFmtId="0" fontId="3" fillId="0" borderId="4" xfId="0" applyFont="1" applyBorder="1" applyAlignment="1">
      <alignment horizontal="left" vertical="center" wrapText="1"/>
    </xf>
    <xf numFmtId="0" fontId="3" fillId="0" borderId="10" xfId="0" applyFont="1" applyBorder="1" applyAlignment="1">
      <alignment horizontal="center" vertical="center"/>
    </xf>
    <xf numFmtId="0" fontId="3" fillId="0" borderId="6" xfId="0" applyFont="1" applyBorder="1" applyAlignment="1">
      <alignment horizontal="left" vertical="center" wrapText="1"/>
    </xf>
    <xf numFmtId="0" fontId="3" fillId="0" borderId="6" xfId="0" applyFont="1" applyBorder="1" applyAlignment="1">
      <alignment horizontal="center" vertical="center"/>
    </xf>
    <xf numFmtId="0" fontId="3" fillId="0" borderId="11" xfId="0" applyFont="1" applyBorder="1" applyAlignment="1">
      <alignment horizontal="left" vertical="center" wrapText="1"/>
    </xf>
    <xf numFmtId="0" fontId="3" fillId="0" borderId="12" xfId="0" applyFont="1" applyBorder="1" applyAlignment="1">
      <alignment horizontal="center" vertical="center"/>
    </xf>
    <xf numFmtId="0" fontId="3" fillId="0" borderId="2" xfId="0" applyFont="1" applyBorder="1" applyAlignment="1">
      <alignment horizontal="center" vertical="center" wrapText="1"/>
    </xf>
    <xf numFmtId="0" fontId="4" fillId="0" borderId="3" xfId="0" applyFont="1" applyFill="1" applyBorder="1" applyAlignment="1" applyProtection="1">
      <alignment horizontal="left" vertical="center" wrapText="1"/>
      <protection hidden="1"/>
    </xf>
    <xf numFmtId="0" fontId="3" fillId="0" borderId="1" xfId="0" applyFont="1" applyBorder="1" applyAlignment="1" applyProtection="1">
      <alignment horizontal="center" vertical="center" wrapText="1"/>
      <protection hidden="1"/>
    </xf>
    <xf numFmtId="0" fontId="3" fillId="0" borderId="1" xfId="0" applyFont="1" applyBorder="1" applyAlignment="1" applyProtection="1">
      <alignment horizontal="left" vertical="center" wrapText="1"/>
      <protection hidden="1"/>
    </xf>
    <xf numFmtId="0" fontId="3" fillId="0" borderId="1" xfId="0" applyFont="1" applyBorder="1" applyAlignment="1">
      <alignment horizontal="left" vertical="center" wrapText="1"/>
    </xf>
    <xf numFmtId="0" fontId="2" fillId="0" borderId="0" xfId="0" applyFont="1" applyBorder="1" applyAlignment="1" applyProtection="1">
      <alignment horizontal="center"/>
      <protection hidden="1"/>
    </xf>
    <xf numFmtId="0" fontId="4" fillId="0" borderId="3" xfId="0" applyFont="1" applyBorder="1" applyAlignment="1" applyProtection="1">
      <alignment horizontal="center"/>
      <protection hidden="1"/>
    </xf>
    <xf numFmtId="164" fontId="14" fillId="0" borderId="1" xfId="0" applyNumberFormat="1" applyFont="1" applyBorder="1" applyAlignment="1" applyProtection="1">
      <alignment horizontal="center" vertical="center"/>
      <protection hidden="1"/>
    </xf>
    <xf numFmtId="0" fontId="2" fillId="0" borderId="1" xfId="0" applyFont="1" applyBorder="1" applyAlignment="1" applyProtection="1">
      <alignment horizontal="center"/>
      <protection hidden="1"/>
    </xf>
    <xf numFmtId="14" fontId="13" fillId="0" borderId="0" xfId="0" applyNumberFormat="1" applyFont="1" applyBorder="1" applyProtection="1">
      <protection hidden="1"/>
    </xf>
    <xf numFmtId="0" fontId="13" fillId="0" borderId="2" xfId="0" applyFont="1" applyBorder="1" applyProtection="1">
      <protection hidden="1"/>
    </xf>
    <xf numFmtId="0" fontId="13" fillId="0" borderId="2" xfId="0" applyFont="1" applyBorder="1" applyProtection="1">
      <protection locked="0" hidden="1"/>
    </xf>
    <xf numFmtId="0" fontId="13" fillId="0" borderId="1" xfId="0" applyFont="1" applyBorder="1" applyProtection="1">
      <protection hidden="1"/>
    </xf>
    <xf numFmtId="164" fontId="13" fillId="0" borderId="1" xfId="0" applyNumberFormat="1" applyFont="1" applyBorder="1" applyProtection="1">
      <protection hidden="1"/>
    </xf>
    <xf numFmtId="164" fontId="13" fillId="0" borderId="2" xfId="0" applyNumberFormat="1" applyFont="1" applyBorder="1" applyProtection="1">
      <protection hidden="1"/>
    </xf>
    <xf numFmtId="0" fontId="13" fillId="0" borderId="1" xfId="0" applyNumberFormat="1" applyFont="1" applyBorder="1" applyProtection="1">
      <protection hidden="1"/>
    </xf>
    <xf numFmtId="0" fontId="13" fillId="0" borderId="2" xfId="0" applyNumberFormat="1" applyFont="1" applyBorder="1" applyProtection="1">
      <protection hidden="1"/>
    </xf>
    <xf numFmtId="164" fontId="13" fillId="0" borderId="1" xfId="0" applyNumberFormat="1" applyFont="1" applyFill="1" applyBorder="1" applyProtection="1">
      <protection hidden="1"/>
    </xf>
    <xf numFmtId="164" fontId="13" fillId="0" borderId="2" xfId="0" applyNumberFormat="1" applyFont="1" applyFill="1" applyBorder="1" applyProtection="1">
      <protection hidden="1"/>
    </xf>
    <xf numFmtId="164" fontId="13" fillId="0" borderId="1" xfId="0" applyNumberFormat="1" applyFont="1" applyFill="1" applyBorder="1" applyAlignment="1" applyProtection="1">
      <alignment horizontal="right"/>
      <protection hidden="1"/>
    </xf>
    <xf numFmtId="164" fontId="13" fillId="0" borderId="2" xfId="0" applyNumberFormat="1" applyFont="1" applyFill="1" applyBorder="1" applyAlignment="1" applyProtection="1">
      <alignment horizontal="right"/>
      <protection locked="0" hidden="1"/>
    </xf>
    <xf numFmtId="164" fontId="13" fillId="0" borderId="1" xfId="0" applyNumberFormat="1" applyFont="1" applyBorder="1" applyAlignment="1" applyProtection="1">
      <alignment horizontal="right"/>
      <protection hidden="1"/>
    </xf>
    <xf numFmtId="164" fontId="13" fillId="0" borderId="2" xfId="0" applyNumberFormat="1" applyFont="1" applyBorder="1" applyAlignment="1" applyProtection="1">
      <alignment horizontal="right"/>
      <protection locked="0" hidden="1"/>
    </xf>
    <xf numFmtId="164" fontId="13" fillId="0" borderId="1" xfId="0" applyNumberFormat="1" applyFont="1" applyFill="1" applyBorder="1" applyAlignment="1" applyProtection="1">
      <alignment horizontal="right"/>
      <protection locked="0" hidden="1"/>
    </xf>
    <xf numFmtId="164" fontId="13" fillId="0" borderId="2" xfId="0" applyNumberFormat="1" applyFont="1" applyBorder="1" applyAlignment="1" applyProtection="1">
      <alignment horizontal="right"/>
      <protection hidden="1"/>
    </xf>
    <xf numFmtId="164" fontId="15" fillId="0" borderId="1" xfId="0" applyNumberFormat="1" applyFont="1" applyBorder="1" applyAlignment="1" applyProtection="1">
      <alignment horizontal="right"/>
      <protection locked="0" hidden="1"/>
    </xf>
    <xf numFmtId="164" fontId="15" fillId="0" borderId="2" xfId="0" applyNumberFormat="1" applyFont="1" applyBorder="1" applyAlignment="1" applyProtection="1">
      <alignment horizontal="right"/>
      <protection locked="0" hidden="1"/>
    </xf>
    <xf numFmtId="167" fontId="13" fillId="0" borderId="1" xfId="0" applyNumberFormat="1" applyFont="1" applyBorder="1" applyAlignment="1" applyProtection="1">
      <alignment horizontal="right"/>
      <protection locked="0" hidden="1"/>
    </xf>
    <xf numFmtId="167" fontId="13" fillId="0" borderId="2" xfId="0" applyNumberFormat="1" applyFont="1" applyBorder="1" applyAlignment="1" applyProtection="1">
      <alignment horizontal="right"/>
      <protection hidden="1"/>
    </xf>
    <xf numFmtId="0" fontId="22" fillId="3" borderId="3" xfId="0" applyFont="1" applyFill="1" applyBorder="1" applyAlignment="1" applyProtection="1">
      <alignment wrapText="1"/>
      <protection hidden="1"/>
    </xf>
    <xf numFmtId="1" fontId="13" fillId="0" borderId="1" xfId="0" applyNumberFormat="1" applyFont="1" applyFill="1" applyBorder="1" applyAlignment="1" applyProtection="1">
      <alignment horizontal="right"/>
      <protection hidden="1"/>
    </xf>
    <xf numFmtId="167" fontId="23" fillId="3" borderId="2" xfId="0" applyNumberFormat="1" applyFont="1" applyFill="1" applyBorder="1" applyAlignment="1" applyProtection="1">
      <alignment horizontal="right"/>
      <protection locked="0" hidden="1"/>
    </xf>
    <xf numFmtId="164" fontId="13" fillId="0" borderId="2" xfId="0" applyNumberFormat="1" applyFont="1" applyFill="1" applyBorder="1" applyAlignment="1" applyProtection="1">
      <alignment horizontal="right"/>
      <protection hidden="1"/>
    </xf>
    <xf numFmtId="166" fontId="13" fillId="0" borderId="1" xfId="0" applyNumberFormat="1" applyFont="1" applyFill="1" applyBorder="1" applyAlignment="1" applyProtection="1">
      <alignment horizontal="right"/>
      <protection hidden="1"/>
    </xf>
    <xf numFmtId="166" fontId="23" fillId="3" borderId="2" xfId="0" applyNumberFormat="1" applyFont="1" applyFill="1" applyBorder="1" applyAlignment="1" applyProtection="1">
      <alignment horizontal="right"/>
      <protection locked="0" hidden="1"/>
    </xf>
    <xf numFmtId="166" fontId="13" fillId="0" borderId="1" xfId="0" applyNumberFormat="1" applyFont="1" applyBorder="1" applyAlignment="1" applyProtection="1">
      <alignment horizontal="right"/>
      <protection hidden="1"/>
    </xf>
    <xf numFmtId="166" fontId="13" fillId="0" borderId="2" xfId="0" applyNumberFormat="1" applyFont="1" applyBorder="1" applyAlignment="1" applyProtection="1">
      <alignment horizontal="right"/>
      <protection hidden="1"/>
    </xf>
    <xf numFmtId="164" fontId="13" fillId="0" borderId="1" xfId="0" applyNumberFormat="1" applyFont="1" applyBorder="1" applyAlignment="1" applyProtection="1">
      <alignment horizontal="right"/>
      <protection locked="0" hidden="1"/>
    </xf>
    <xf numFmtId="165" fontId="13" fillId="0" borderId="1" xfId="0" applyNumberFormat="1" applyFont="1" applyBorder="1" applyAlignment="1" applyProtection="1">
      <alignment horizontal="right"/>
      <protection hidden="1"/>
    </xf>
    <xf numFmtId="164" fontId="13" fillId="0" borderId="2" xfId="0" applyNumberFormat="1" applyFont="1" applyBorder="1" applyAlignment="1" applyProtection="1">
      <alignment horizontal="left"/>
      <protection hidden="1"/>
    </xf>
    <xf numFmtId="165" fontId="13" fillId="0" borderId="1" xfId="0" applyNumberFormat="1" applyFont="1" applyFill="1" applyBorder="1" applyAlignment="1" applyProtection="1">
      <alignment horizontal="right"/>
      <protection hidden="1"/>
    </xf>
    <xf numFmtId="0" fontId="2" fillId="0" borderId="2" xfId="0" applyFont="1" applyFill="1" applyBorder="1" applyProtection="1">
      <protection hidden="1"/>
    </xf>
    <xf numFmtId="0" fontId="13" fillId="0" borderId="2" xfId="0" applyFont="1" applyBorder="1" applyAlignment="1" applyProtection="1">
      <alignment horizontal="right"/>
      <protection locked="0" hidden="1"/>
    </xf>
    <xf numFmtId="0" fontId="3" fillId="0" borderId="3" xfId="0" applyFont="1" applyFill="1" applyBorder="1" applyAlignment="1" applyProtection="1">
      <alignment horizontal="left" vertical="center" wrapText="1"/>
      <protection hidden="1"/>
    </xf>
    <xf numFmtId="1" fontId="13" fillId="0" borderId="2" xfId="0" applyNumberFormat="1" applyFont="1" applyBorder="1" applyProtection="1">
      <protection hidden="1"/>
    </xf>
    <xf numFmtId="1" fontId="13" fillId="0" borderId="2" xfId="0" applyNumberFormat="1" applyFont="1" applyBorder="1" applyAlignment="1" applyProtection="1">
      <alignment horizontal="right"/>
      <protection locked="0" hidden="1"/>
    </xf>
    <xf numFmtId="164" fontId="12" fillId="0" borderId="2" xfId="0" applyNumberFormat="1" applyFont="1" applyBorder="1" applyAlignment="1" applyProtection="1">
      <alignment horizontal="right"/>
      <protection hidden="1"/>
    </xf>
    <xf numFmtId="0" fontId="13" fillId="0" borderId="1" xfId="0" applyFont="1" applyBorder="1" applyAlignment="1" applyProtection="1">
      <alignment horizontal="center"/>
      <protection hidden="1"/>
    </xf>
    <xf numFmtId="164" fontId="13" fillId="0" borderId="1" xfId="0" applyNumberFormat="1" applyFont="1" applyBorder="1" applyAlignment="1" applyProtection="1">
      <alignment horizontal="center"/>
      <protection hidden="1"/>
    </xf>
    <xf numFmtId="0" fontId="3" fillId="0" borderId="0" xfId="0" applyFont="1" applyBorder="1" applyAlignment="1" applyProtection="1">
      <protection hidden="1"/>
    </xf>
    <xf numFmtId="0" fontId="2" fillId="0" borderId="3" xfId="0" applyFont="1" applyBorder="1" applyProtection="1">
      <protection hidden="1"/>
    </xf>
    <xf numFmtId="0" fontId="2" fillId="0" borderId="2" xfId="0" applyFont="1" applyBorder="1" applyProtection="1">
      <protection hidden="1"/>
    </xf>
    <xf numFmtId="0" fontId="13" fillId="0" borderId="3" xfId="0" applyFont="1" applyBorder="1" applyProtection="1">
      <protection locked="0" hidden="1"/>
    </xf>
    <xf numFmtId="164" fontId="13" fillId="0" borderId="3" xfId="0" applyNumberFormat="1" applyFont="1" applyBorder="1" applyProtection="1">
      <protection hidden="1"/>
    </xf>
    <xf numFmtId="0" fontId="13" fillId="0" borderId="3" xfId="0" applyNumberFormat="1" applyFont="1" applyBorder="1" applyProtection="1">
      <protection hidden="1"/>
    </xf>
    <xf numFmtId="164" fontId="13" fillId="0" borderId="3" xfId="0" applyNumberFormat="1" applyFont="1" applyFill="1" applyBorder="1" applyProtection="1">
      <protection hidden="1"/>
    </xf>
    <xf numFmtId="164" fontId="13" fillId="0" borderId="3" xfId="0" applyNumberFormat="1" applyFont="1" applyFill="1" applyBorder="1" applyAlignment="1" applyProtection="1">
      <alignment horizontal="right"/>
      <protection hidden="1"/>
    </xf>
    <xf numFmtId="164" fontId="13" fillId="0" borderId="3" xfId="0" applyNumberFormat="1" applyFont="1" applyBorder="1" applyAlignment="1" applyProtection="1">
      <alignment horizontal="right"/>
      <protection hidden="1"/>
    </xf>
    <xf numFmtId="164" fontId="13" fillId="0" borderId="3" xfId="0" applyNumberFormat="1" applyFont="1" applyFill="1" applyBorder="1" applyAlignment="1" applyProtection="1">
      <alignment horizontal="right"/>
      <protection locked="0" hidden="1"/>
    </xf>
    <xf numFmtId="164" fontId="15" fillId="0" borderId="3" xfId="0" applyNumberFormat="1" applyFont="1" applyBorder="1" applyAlignment="1" applyProtection="1">
      <alignment horizontal="right"/>
      <protection locked="0" hidden="1"/>
    </xf>
    <xf numFmtId="167" fontId="13" fillId="0" borderId="3" xfId="0" applyNumberFormat="1" applyFont="1" applyBorder="1" applyAlignment="1" applyProtection="1">
      <alignment horizontal="right"/>
      <protection locked="0" hidden="1"/>
    </xf>
    <xf numFmtId="167" fontId="13" fillId="0" borderId="2" xfId="0" applyNumberFormat="1" applyFont="1" applyBorder="1" applyAlignment="1" applyProtection="1">
      <alignment horizontal="right"/>
      <protection locked="0" hidden="1"/>
    </xf>
    <xf numFmtId="1" fontId="13" fillId="0" borderId="3" xfId="0" applyNumberFormat="1" applyFont="1" applyFill="1" applyBorder="1" applyAlignment="1" applyProtection="1">
      <alignment horizontal="right"/>
      <protection hidden="1"/>
    </xf>
    <xf numFmtId="166" fontId="13" fillId="0" borderId="3" xfId="0" applyNumberFormat="1" applyFont="1" applyFill="1" applyBorder="1" applyAlignment="1" applyProtection="1">
      <alignment horizontal="right"/>
      <protection hidden="1"/>
    </xf>
    <xf numFmtId="166" fontId="13" fillId="0" borderId="3" xfId="0" applyNumberFormat="1" applyFont="1" applyBorder="1" applyAlignment="1" applyProtection="1">
      <alignment horizontal="right"/>
      <protection hidden="1"/>
    </xf>
    <xf numFmtId="164" fontId="13" fillId="0" borderId="3" xfId="0" applyNumberFormat="1" applyFont="1" applyBorder="1" applyAlignment="1" applyProtection="1">
      <alignment horizontal="right"/>
      <protection locked="0" hidden="1"/>
    </xf>
    <xf numFmtId="165" fontId="13" fillId="0" borderId="3" xfId="0" applyNumberFormat="1" applyFont="1" applyBorder="1" applyAlignment="1" applyProtection="1">
      <alignment horizontal="right"/>
      <protection hidden="1"/>
    </xf>
    <xf numFmtId="165" fontId="13" fillId="0" borderId="3" xfId="0" applyNumberFormat="1" applyFont="1" applyFill="1" applyBorder="1" applyAlignment="1" applyProtection="1">
      <alignment horizontal="right"/>
      <protection hidden="1"/>
    </xf>
    <xf numFmtId="1" fontId="13" fillId="0" borderId="3" xfId="0" applyNumberFormat="1" applyFont="1" applyBorder="1" applyAlignment="1" applyProtection="1">
      <alignment horizontal="right"/>
      <protection hidden="1"/>
    </xf>
    <xf numFmtId="0" fontId="13" fillId="0" borderId="4" xfId="0" applyFont="1" applyBorder="1" applyProtection="1">
      <protection locked="0" hidden="1"/>
    </xf>
    <xf numFmtId="0" fontId="13" fillId="0" borderId="5" xfId="0" applyFont="1" applyBorder="1" applyProtection="1">
      <protection locked="0" hidden="1"/>
    </xf>
    <xf numFmtId="0" fontId="3" fillId="0" borderId="3" xfId="0" applyFont="1" applyBorder="1" applyAlignment="1" applyProtection="1">
      <alignment horizontal="center" wrapText="1"/>
      <protection hidden="1"/>
    </xf>
    <xf numFmtId="164" fontId="13" fillId="0" borderId="3" xfId="0" applyNumberFormat="1" applyFont="1" applyBorder="1" applyAlignment="1" applyProtection="1">
      <alignment horizontal="center" vertical="center"/>
      <protection hidden="1"/>
    </xf>
    <xf numFmtId="164" fontId="12" fillId="0" borderId="3" xfId="0" applyNumberFormat="1" applyFont="1" applyBorder="1" applyAlignment="1" applyProtection="1">
      <alignment horizontal="center" vertical="center"/>
      <protection hidden="1"/>
    </xf>
    <xf numFmtId="0" fontId="3" fillId="0" borderId="3" xfId="0" applyFont="1" applyBorder="1" applyAlignment="1" applyProtection="1">
      <alignment horizontal="center" vertical="center" wrapText="1"/>
      <protection hidden="1"/>
    </xf>
    <xf numFmtId="0" fontId="3" fillId="0" borderId="2" xfId="0" applyFont="1" applyBorder="1" applyAlignment="1" applyProtection="1">
      <alignment horizontal="center" vertical="center" wrapText="1"/>
      <protection hidden="1"/>
    </xf>
    <xf numFmtId="0" fontId="3" fillId="0" borderId="3" xfId="0" applyFont="1" applyBorder="1" applyAlignment="1" applyProtection="1">
      <alignment horizontal="left" vertical="center" wrapText="1"/>
      <protection hidden="1"/>
    </xf>
    <xf numFmtId="0" fontId="3" fillId="0" borderId="2" xfId="0" applyFont="1" applyBorder="1" applyAlignment="1" applyProtection="1">
      <alignment horizontal="left" vertical="center" wrapText="1"/>
      <protection hidden="1"/>
    </xf>
    <xf numFmtId="0" fontId="3" fillId="0" borderId="0" xfId="0" applyFont="1" applyAlignment="1" applyProtection="1">
      <alignment wrapText="1"/>
      <protection hidden="1"/>
    </xf>
    <xf numFmtId="0" fontId="15" fillId="0" borderId="0" xfId="0" applyFont="1" applyBorder="1" applyProtection="1">
      <protection locked="0" hidden="1"/>
    </xf>
    <xf numFmtId="0" fontId="15" fillId="0" borderId="0" xfId="0" applyFont="1" applyBorder="1" applyProtection="1">
      <protection hidden="1"/>
    </xf>
    <xf numFmtId="0" fontId="4" fillId="0" borderId="0" xfId="0" applyFont="1" applyBorder="1" applyAlignment="1" applyProtection="1">
      <alignment vertical="center" wrapText="1"/>
      <protection hidden="1"/>
    </xf>
    <xf numFmtId="0" fontId="5" fillId="0" borderId="2" xfId="0" applyFont="1" applyBorder="1" applyAlignment="1" applyProtection="1">
      <alignment horizontal="center" wrapText="1"/>
      <protection hidden="1"/>
    </xf>
    <xf numFmtId="164" fontId="14" fillId="0" borderId="2" xfId="0" applyNumberFormat="1" applyFont="1" applyBorder="1" applyAlignment="1" applyProtection="1">
      <alignment horizontal="center" vertical="center"/>
      <protection locked="0" hidden="1"/>
    </xf>
    <xf numFmtId="164" fontId="14" fillId="0" borderId="2" xfId="0" applyNumberFormat="1" applyFont="1" applyBorder="1" applyAlignment="1" applyProtection="1">
      <alignment horizontal="center" vertical="center" wrapText="1"/>
      <protection hidden="1"/>
    </xf>
    <xf numFmtId="164" fontId="14" fillId="0" borderId="2" xfId="0" applyNumberFormat="1" applyFont="1" applyBorder="1" applyAlignment="1" applyProtection="1">
      <alignment horizontal="left" vertical="center"/>
      <protection hidden="1"/>
    </xf>
    <xf numFmtId="0" fontId="2" fillId="0" borderId="0" xfId="0" applyFont="1" applyProtection="1">
      <protection hidden="1"/>
    </xf>
    <xf numFmtId="0" fontId="2" fillId="0" borderId="1" xfId="0" applyFont="1" applyFill="1" applyBorder="1" applyAlignment="1" applyProtection="1">
      <alignment horizontal="center"/>
      <protection hidden="1"/>
    </xf>
    <xf numFmtId="0" fontId="2" fillId="0" borderId="0" xfId="0" applyFont="1" applyFill="1" applyBorder="1" applyAlignment="1" applyProtection="1">
      <alignment horizontal="center"/>
      <protection hidden="1"/>
    </xf>
    <xf numFmtId="0" fontId="2" fillId="0" borderId="0" xfId="0" applyFont="1" applyBorder="1" applyAlignment="1" applyProtection="1">
      <alignment horizontal="right"/>
      <protection hidden="1"/>
    </xf>
    <xf numFmtId="0" fontId="2" fillId="0" borderId="1" xfId="0" applyFont="1" applyBorder="1" applyProtection="1">
      <protection hidden="1"/>
    </xf>
    <xf numFmtId="0" fontId="2" fillId="0" borderId="1" xfId="0" applyFont="1" applyBorder="1" applyAlignment="1" applyProtection="1">
      <alignment horizontal="center" vertical="center"/>
      <protection hidden="1"/>
    </xf>
    <xf numFmtId="14" fontId="13" fillId="0" borderId="1" xfId="0" applyNumberFormat="1" applyFont="1" applyFill="1" applyBorder="1" applyAlignment="1" applyProtection="1">
      <alignment horizontal="left" vertical="center"/>
      <protection hidden="1"/>
    </xf>
    <xf numFmtId="14" fontId="13" fillId="0" borderId="1" xfId="0" applyNumberFormat="1" applyFont="1" applyFill="1" applyBorder="1" applyAlignment="1" applyProtection="1">
      <alignment horizontal="right" vertical="center"/>
      <protection hidden="1"/>
    </xf>
    <xf numFmtId="0" fontId="13" fillId="0" borderId="0" xfId="0" applyFont="1" applyProtection="1">
      <protection hidden="1"/>
    </xf>
    <xf numFmtId="0" fontId="13" fillId="0" borderId="1" xfId="0" applyNumberFormat="1" applyFont="1" applyFill="1" applyBorder="1" applyAlignment="1" applyProtection="1">
      <alignment vertical="center"/>
      <protection hidden="1"/>
    </xf>
    <xf numFmtId="0" fontId="13" fillId="0" borderId="1" xfId="0" applyFont="1" applyFill="1" applyBorder="1" applyAlignment="1" applyProtection="1">
      <alignment horizontal="center"/>
      <protection hidden="1"/>
    </xf>
    <xf numFmtId="49" fontId="13" fillId="0" borderId="1" xfId="0" applyNumberFormat="1" applyFont="1" applyFill="1" applyBorder="1" applyAlignment="1" applyProtection="1">
      <alignment horizontal="left" vertical="center"/>
      <protection hidden="1"/>
    </xf>
    <xf numFmtId="0" fontId="13" fillId="0" borderId="1" xfId="0" applyFont="1" applyFill="1" applyBorder="1" applyAlignment="1" applyProtection="1">
      <alignment horizontal="center" vertical="center"/>
      <protection hidden="1"/>
    </xf>
    <xf numFmtId="0" fontId="13" fillId="0" borderId="0" xfId="0" applyFont="1" applyFill="1" applyBorder="1" applyAlignment="1" applyProtection="1">
      <alignment horizontal="center" vertical="center"/>
      <protection hidden="1"/>
    </xf>
    <xf numFmtId="0" fontId="13" fillId="0" borderId="1" xfId="0" applyNumberFormat="1" applyFont="1" applyFill="1" applyBorder="1" applyAlignment="1" applyProtection="1">
      <alignment horizontal="center" vertical="center"/>
      <protection hidden="1"/>
    </xf>
    <xf numFmtId="0" fontId="13" fillId="0" borderId="1" xfId="0" applyFont="1" applyFill="1" applyBorder="1" applyAlignment="1" applyProtection="1">
      <alignment horizontal="left"/>
      <protection hidden="1"/>
    </xf>
    <xf numFmtId="14" fontId="13" fillId="0" borderId="1" xfId="0" applyNumberFormat="1" applyFont="1" applyBorder="1" applyProtection="1">
      <protection hidden="1"/>
    </xf>
    <xf numFmtId="14" fontId="13" fillId="0" borderId="0" xfId="0" applyNumberFormat="1" applyFont="1" applyFill="1" applyBorder="1" applyAlignment="1" applyProtection="1">
      <alignment horizontal="right" vertical="center"/>
      <protection hidden="1"/>
    </xf>
    <xf numFmtId="44" fontId="13" fillId="0" borderId="1" xfId="0" applyNumberFormat="1" applyFont="1" applyBorder="1" applyAlignment="1" applyProtection="1">
      <alignment horizontal="center" vertical="center"/>
      <protection hidden="1"/>
    </xf>
    <xf numFmtId="14" fontId="13" fillId="0" borderId="0" xfId="0" applyNumberFormat="1" applyFont="1" applyBorder="1" applyAlignment="1" applyProtection="1">
      <alignment horizontal="right"/>
      <protection hidden="1"/>
    </xf>
    <xf numFmtId="0" fontId="13" fillId="0" borderId="1" xfId="0" applyFont="1" applyBorder="1" applyAlignment="1" applyProtection="1">
      <alignment vertical="center"/>
      <protection hidden="1"/>
    </xf>
    <xf numFmtId="14" fontId="13" fillId="2" borderId="1" xfId="0" applyNumberFormat="1" applyFont="1" applyFill="1" applyBorder="1" applyAlignment="1" applyProtection="1">
      <alignment vertical="center"/>
      <protection hidden="1"/>
    </xf>
    <xf numFmtId="0" fontId="13" fillId="2" borderId="1" xfId="0" applyFont="1" applyFill="1" applyBorder="1" applyAlignment="1" applyProtection="1">
      <alignment horizontal="center"/>
      <protection hidden="1"/>
    </xf>
    <xf numFmtId="14" fontId="13" fillId="2" borderId="2" xfId="0" applyNumberFormat="1" applyFont="1" applyFill="1" applyBorder="1" applyAlignment="1" applyProtection="1">
      <alignment horizontal="left" vertical="center"/>
      <protection hidden="1"/>
    </xf>
    <xf numFmtId="49" fontId="13" fillId="2" borderId="1" xfId="0" applyNumberFormat="1" applyFont="1" applyFill="1" applyBorder="1" applyAlignment="1" applyProtection="1">
      <alignment horizontal="left" vertical="center"/>
      <protection hidden="1"/>
    </xf>
    <xf numFmtId="14" fontId="13" fillId="0" borderId="1" xfId="0" applyNumberFormat="1" applyFont="1" applyFill="1" applyBorder="1" applyAlignment="1" applyProtection="1">
      <alignment vertical="center"/>
      <protection hidden="1"/>
    </xf>
    <xf numFmtId="14" fontId="13" fillId="0" borderId="2" xfId="0" applyNumberFormat="1" applyFont="1" applyFill="1" applyBorder="1" applyAlignment="1" applyProtection="1">
      <alignment horizontal="left" vertical="center"/>
      <protection hidden="1"/>
    </xf>
    <xf numFmtId="0" fontId="13" fillId="0" borderId="0" xfId="0" applyFont="1" applyAlignment="1" applyProtection="1">
      <alignment horizontal="right"/>
      <protection hidden="1"/>
    </xf>
    <xf numFmtId="0" fontId="3" fillId="0" borderId="0" xfId="0" applyFont="1" applyAlignment="1" applyProtection="1">
      <alignment vertical="center"/>
      <protection hidden="1"/>
    </xf>
    <xf numFmtId="0" fontId="3" fillId="0" borderId="0" xfId="0" applyFont="1" applyAlignment="1" applyProtection="1">
      <alignment horizontal="left"/>
      <protection hidden="1"/>
    </xf>
    <xf numFmtId="0" fontId="3" fillId="0" borderId="0" xfId="0" applyFont="1" applyAlignment="1" applyProtection="1">
      <alignment horizontal="right"/>
      <protection hidden="1"/>
    </xf>
    <xf numFmtId="0" fontId="2" fillId="0" borderId="1" xfId="0" applyFont="1" applyFill="1" applyBorder="1" applyProtection="1">
      <protection hidden="1"/>
    </xf>
    <xf numFmtId="0" fontId="3" fillId="0" borderId="7" xfId="0" applyFont="1" applyFill="1" applyBorder="1" applyProtection="1">
      <protection hidden="1"/>
    </xf>
    <xf numFmtId="0" fontId="14" fillId="0" borderId="1" xfId="0" applyFont="1" applyBorder="1" applyAlignment="1" applyProtection="1">
      <alignment horizontal="left" vertical="center" wrapText="1"/>
      <protection locked="0" hidden="1"/>
    </xf>
    <xf numFmtId="0" fontId="14" fillId="0" borderId="1" xfId="0" applyFont="1" applyBorder="1" applyAlignment="1" applyProtection="1">
      <alignment horizontal="left" vertical="center" wrapText="1"/>
      <protection hidden="1"/>
    </xf>
    <xf numFmtId="0" fontId="12" fillId="0" borderId="1" xfId="0" applyFont="1" applyBorder="1" applyAlignment="1" applyProtection="1">
      <alignment horizontal="left" vertical="center" wrapText="1"/>
      <protection hidden="1"/>
    </xf>
    <xf numFmtId="0" fontId="13" fillId="0" borderId="1" xfId="0" applyFont="1" applyBorder="1" applyAlignment="1" applyProtection="1">
      <alignment horizontal="center" vertical="center"/>
      <protection hidden="1"/>
    </xf>
    <xf numFmtId="0" fontId="2" fillId="4" borderId="1" xfId="0" applyFont="1" applyFill="1" applyBorder="1" applyAlignment="1" applyProtection="1">
      <alignment horizontal="right"/>
      <protection hidden="1"/>
    </xf>
    <xf numFmtId="0" fontId="2" fillId="4" borderId="1" xfId="0" applyFont="1" applyFill="1" applyBorder="1" applyAlignment="1" applyProtection="1">
      <alignment vertical="center"/>
      <protection hidden="1"/>
    </xf>
    <xf numFmtId="0" fontId="2" fillId="4" borderId="1" xfId="0" applyFont="1" applyFill="1" applyBorder="1" applyAlignment="1" applyProtection="1">
      <alignment horizontal="center"/>
      <protection hidden="1"/>
    </xf>
    <xf numFmtId="0" fontId="2" fillId="4" borderId="1" xfId="0" applyFont="1" applyFill="1" applyBorder="1" applyAlignment="1" applyProtection="1">
      <alignment horizontal="left"/>
      <protection hidden="1"/>
    </xf>
    <xf numFmtId="14" fontId="13" fillId="0" borderId="1" xfId="0" applyNumberFormat="1" applyFont="1" applyFill="1" applyBorder="1" applyAlignment="1" applyProtection="1">
      <alignment horizontal="right"/>
      <protection hidden="1"/>
    </xf>
    <xf numFmtId="0" fontId="13" fillId="0" borderId="0" xfId="0" applyFont="1" applyFill="1" applyAlignment="1" applyProtection="1">
      <alignment horizontal="right"/>
      <protection hidden="1"/>
    </xf>
    <xf numFmtId="0" fontId="3" fillId="0" borderId="0" xfId="0" applyFont="1" applyFill="1" applyAlignment="1" applyProtection="1">
      <alignment horizontal="right"/>
      <protection hidden="1"/>
    </xf>
    <xf numFmtId="0" fontId="12" fillId="0" borderId="1" xfId="0" applyFont="1" applyBorder="1" applyAlignment="1" applyProtection="1">
      <alignment vertical="center" wrapText="1"/>
      <protection hidden="1"/>
    </xf>
    <xf numFmtId="164" fontId="13" fillId="0" borderId="0" xfId="0" applyNumberFormat="1" applyFont="1" applyFill="1" applyBorder="1" applyAlignment="1" applyProtection="1">
      <alignment horizontal="right"/>
      <protection hidden="1"/>
    </xf>
    <xf numFmtId="164" fontId="15" fillId="0" borderId="0" xfId="0" applyNumberFormat="1" applyFont="1" applyBorder="1" applyAlignment="1" applyProtection="1">
      <alignment horizontal="right"/>
      <protection hidden="1"/>
    </xf>
    <xf numFmtId="14" fontId="13" fillId="0" borderId="0" xfId="0" applyNumberFormat="1" applyFont="1" applyBorder="1" applyAlignment="1" applyProtection="1">
      <alignment wrapText="1"/>
      <protection hidden="1"/>
    </xf>
    <xf numFmtId="0" fontId="13" fillId="0" borderId="0" xfId="0" applyNumberFormat="1" applyFont="1" applyBorder="1" applyAlignment="1" applyProtection="1">
      <alignment wrapText="1"/>
      <protection hidden="1"/>
    </xf>
    <xf numFmtId="1" fontId="13" fillId="0" borderId="0" xfId="0" applyNumberFormat="1" applyFont="1" applyBorder="1" applyAlignment="1" applyProtection="1">
      <alignment wrapText="1"/>
      <protection hidden="1"/>
    </xf>
    <xf numFmtId="49" fontId="13" fillId="0" borderId="0" xfId="0" applyNumberFormat="1" applyFont="1" applyBorder="1" applyAlignment="1" applyProtection="1">
      <alignment wrapText="1"/>
      <protection hidden="1"/>
    </xf>
    <xf numFmtId="0" fontId="4" fillId="0" borderId="0" xfId="0" applyFont="1" applyFill="1" applyBorder="1" applyAlignment="1" applyProtection="1">
      <alignment vertical="center" wrapText="1"/>
      <protection hidden="1"/>
    </xf>
    <xf numFmtId="0" fontId="2" fillId="5" borderId="1" xfId="0" applyFont="1" applyFill="1" applyBorder="1" applyProtection="1">
      <protection hidden="1"/>
    </xf>
    <xf numFmtId="164" fontId="14" fillId="0" borderId="2" xfId="0" applyNumberFormat="1" applyFont="1" applyBorder="1" applyAlignment="1" applyProtection="1">
      <alignment horizontal="center" vertical="center"/>
      <protection hidden="1"/>
    </xf>
    <xf numFmtId="164" fontId="12" fillId="0" borderId="2" xfId="0" applyNumberFormat="1" applyFont="1" applyBorder="1" applyAlignment="1" applyProtection="1">
      <alignment horizontal="center" vertical="center" wrapText="1"/>
      <protection hidden="1"/>
    </xf>
    <xf numFmtId="42" fontId="13" fillId="0" borderId="4" xfId="0" applyNumberFormat="1" applyFont="1" applyBorder="1" applyProtection="1">
      <protection locked="0" hidden="1"/>
    </xf>
    <xf numFmtId="42" fontId="13" fillId="0" borderId="4" xfId="0" applyNumberFormat="1" applyFont="1" applyBorder="1" applyProtection="1">
      <protection hidden="1"/>
    </xf>
    <xf numFmtId="42" fontId="13" fillId="0" borderId="10" xfId="0" applyNumberFormat="1" applyFont="1" applyBorder="1" applyProtection="1">
      <protection hidden="1"/>
    </xf>
    <xf numFmtId="14" fontId="13" fillId="0" borderId="3" xfId="0" applyNumberFormat="1" applyFont="1" applyBorder="1" applyProtection="1">
      <protection locked="0" hidden="1"/>
    </xf>
    <xf numFmtId="164" fontId="13" fillId="0" borderId="4" xfId="0" applyNumberFormat="1" applyFont="1" applyBorder="1" applyAlignment="1" applyProtection="1">
      <alignment horizontal="center" vertical="center"/>
      <protection hidden="1"/>
    </xf>
    <xf numFmtId="164" fontId="13" fillId="0" borderId="9" xfId="0" applyNumberFormat="1" applyFont="1" applyBorder="1" applyAlignment="1" applyProtection="1">
      <alignment horizontal="center" vertical="center"/>
      <protection hidden="1"/>
    </xf>
    <xf numFmtId="164" fontId="13" fillId="0" borderId="10" xfId="0" applyNumberFormat="1" applyFont="1" applyBorder="1" applyAlignment="1" applyProtection="1">
      <alignment horizontal="center" vertical="center"/>
      <protection hidden="1"/>
    </xf>
    <xf numFmtId="164" fontId="15" fillId="0" borderId="2" xfId="0" applyNumberFormat="1" applyFont="1" applyBorder="1" applyAlignment="1" applyProtection="1">
      <alignment horizontal="center" vertical="center"/>
      <protection hidden="1"/>
    </xf>
    <xf numFmtId="0" fontId="14" fillId="0" borderId="2" xfId="0" applyFont="1" applyBorder="1" applyAlignment="1" applyProtection="1">
      <alignment horizontal="left" vertical="center" wrapText="1"/>
      <protection hidden="1"/>
    </xf>
    <xf numFmtId="0" fontId="12" fillId="0" borderId="2" xfId="0" applyFont="1" applyBorder="1" applyAlignment="1" applyProtection="1">
      <alignment horizontal="left" vertical="center" wrapText="1"/>
      <protection hidden="1"/>
    </xf>
    <xf numFmtId="0" fontId="15" fillId="0" borderId="3" xfId="0" applyNumberFormat="1" applyFont="1" applyBorder="1" applyAlignment="1" applyProtection="1">
      <alignment horizontal="center" vertical="center"/>
      <protection locked="0" hidden="1"/>
    </xf>
    <xf numFmtId="0" fontId="14" fillId="0" borderId="2" xfId="0" applyNumberFormat="1" applyFont="1" applyBorder="1" applyAlignment="1" applyProtection="1">
      <alignment horizontal="center" vertical="center"/>
      <protection locked="0" hidden="1"/>
    </xf>
    <xf numFmtId="164" fontId="13" fillId="0" borderId="1" xfId="0" applyNumberFormat="1" applyFont="1" applyBorder="1" applyProtection="1">
      <protection locked="0" hidden="1"/>
    </xf>
    <xf numFmtId="164" fontId="13" fillId="0" borderId="2" xfId="0" applyNumberFormat="1" applyFont="1" applyBorder="1" applyProtection="1">
      <protection locked="0" hidden="1"/>
    </xf>
    <xf numFmtId="0" fontId="3" fillId="0" borderId="14" xfId="0" applyFont="1" applyBorder="1" applyAlignment="1">
      <alignment horizontal="left" vertical="center" wrapText="1"/>
    </xf>
    <xf numFmtId="0" fontId="3" fillId="0" borderId="14" xfId="0" applyFont="1" applyBorder="1" applyAlignment="1">
      <alignment horizontal="center" vertical="center"/>
    </xf>
    <xf numFmtId="3" fontId="13" fillId="0" borderId="1" xfId="0" applyNumberFormat="1" applyFont="1" applyBorder="1" applyProtection="1">
      <protection locked="0" hidden="1"/>
    </xf>
    <xf numFmtId="3" fontId="13" fillId="0" borderId="2" xfId="0" applyNumberFormat="1" applyFont="1" applyBorder="1" applyProtection="1">
      <protection locked="0" hidden="1"/>
    </xf>
    <xf numFmtId="164" fontId="13" fillId="0" borderId="1" xfId="0" applyNumberFormat="1" applyFont="1" applyFill="1" applyBorder="1" applyAlignment="1" applyProtection="1">
      <alignment horizontal="center" vertical="center"/>
      <protection hidden="1"/>
    </xf>
    <xf numFmtId="164" fontId="12" fillId="0" borderId="2" xfId="0" applyNumberFormat="1" applyFont="1" applyBorder="1" applyAlignment="1" applyProtection="1">
      <alignment horizontal="center" vertical="center"/>
      <protection hidden="1"/>
    </xf>
    <xf numFmtId="164" fontId="12" fillId="0" borderId="1" xfId="0" applyNumberFormat="1" applyFont="1" applyBorder="1" applyAlignment="1" applyProtection="1">
      <alignment horizontal="center" vertical="center"/>
      <protection hidden="1"/>
    </xf>
    <xf numFmtId="0" fontId="3" fillId="0" borderId="3" xfId="0" applyFont="1" applyBorder="1" applyAlignment="1" applyProtection="1">
      <alignment horizontal="center"/>
      <protection hidden="1"/>
    </xf>
    <xf numFmtId="164" fontId="13" fillId="0" borderId="8" xfId="0" applyNumberFormat="1" applyFont="1" applyFill="1" applyBorder="1" applyAlignment="1" applyProtection="1">
      <alignment horizontal="center" vertical="center"/>
      <protection hidden="1"/>
    </xf>
    <xf numFmtId="164" fontId="12" fillId="0" borderId="4" xfId="0" applyNumberFormat="1" applyFont="1" applyBorder="1" applyAlignment="1" applyProtection="1">
      <alignment horizontal="center" vertical="center"/>
      <protection hidden="1"/>
    </xf>
    <xf numFmtId="0" fontId="4" fillId="0" borderId="3" xfId="0" applyFont="1" applyBorder="1" applyAlignment="1" applyProtection="1">
      <alignment horizontal="center"/>
      <protection hidden="1"/>
    </xf>
    <xf numFmtId="164" fontId="14" fillId="0" borderId="1" xfId="0" applyNumberFormat="1" applyFont="1" applyBorder="1" applyAlignment="1" applyProtection="1">
      <alignment horizontal="center" vertical="center"/>
      <protection hidden="1"/>
    </xf>
    <xf numFmtId="164" fontId="14" fillId="0" borderId="2" xfId="0" applyNumberFormat="1" applyFont="1" applyBorder="1" applyAlignment="1" applyProtection="1">
      <alignment horizontal="center" vertical="center"/>
      <protection hidden="1"/>
    </xf>
    <xf numFmtId="3" fontId="13" fillId="0" borderId="3" xfId="0" applyNumberFormat="1" applyFont="1" applyBorder="1" applyAlignment="1" applyProtection="1">
      <alignment horizontal="center" vertical="center"/>
      <protection hidden="1"/>
    </xf>
    <xf numFmtId="3" fontId="12" fillId="0" borderId="1" xfId="0" applyNumberFormat="1" applyFont="1" applyBorder="1" applyAlignment="1" applyProtection="1">
      <alignment horizontal="center" vertical="center"/>
      <protection hidden="1"/>
    </xf>
    <xf numFmtId="3" fontId="13" fillId="0" borderId="2" xfId="0" applyNumberFormat="1" applyFont="1" applyBorder="1" applyAlignment="1" applyProtection="1">
      <alignment horizontal="center" vertical="center"/>
      <protection hidden="1"/>
    </xf>
    <xf numFmtId="3" fontId="12" fillId="0" borderId="2" xfId="0" applyNumberFormat="1" applyFont="1" applyBorder="1" applyAlignment="1" applyProtection="1">
      <alignment horizontal="center" vertical="center"/>
      <protection hidden="1"/>
    </xf>
    <xf numFmtId="3" fontId="13" fillId="0" borderId="1" xfId="0" applyNumberFormat="1" applyFont="1" applyBorder="1" applyAlignment="1" applyProtection="1">
      <alignment horizontal="center" vertical="center"/>
      <protection hidden="1"/>
    </xf>
    <xf numFmtId="0" fontId="12" fillId="0" borderId="1" xfId="0" applyNumberFormat="1" applyFont="1" applyFill="1" applyBorder="1" applyAlignment="1" applyProtection="1">
      <alignment horizontal="center" vertical="center"/>
      <protection hidden="1"/>
    </xf>
    <xf numFmtId="164" fontId="12" fillId="0" borderId="1" xfId="0" applyNumberFormat="1" applyFont="1" applyFill="1" applyBorder="1" applyAlignment="1" applyProtection="1">
      <alignment horizontal="center" vertical="center"/>
      <protection hidden="1"/>
    </xf>
    <xf numFmtId="164" fontId="12" fillId="0" borderId="8" xfId="0" applyNumberFormat="1" applyFont="1" applyFill="1" applyBorder="1" applyAlignment="1" applyProtection="1">
      <alignment horizontal="center" vertical="center"/>
      <protection hidden="1"/>
    </xf>
    <xf numFmtId="0" fontId="13" fillId="0" borderId="1" xfId="0" applyFont="1" applyBorder="1" applyProtection="1">
      <protection locked="0" hidden="1"/>
    </xf>
    <xf numFmtId="0" fontId="3" fillId="0" borderId="1" xfId="0" applyFont="1" applyFill="1" applyBorder="1" applyAlignment="1" applyProtection="1">
      <alignment wrapText="1"/>
      <protection hidden="1"/>
    </xf>
    <xf numFmtId="0" fontId="3" fillId="0" borderId="2" xfId="0" applyFont="1" applyFill="1" applyBorder="1" applyAlignment="1" applyProtection="1">
      <alignment wrapText="1"/>
      <protection hidden="1"/>
    </xf>
    <xf numFmtId="14" fontId="13" fillId="0" borderId="1" xfId="0" applyNumberFormat="1" applyFont="1" applyBorder="1" applyProtection="1">
      <protection locked="0" hidden="1"/>
    </xf>
    <xf numFmtId="14" fontId="13" fillId="0" borderId="2" xfId="0" applyNumberFormat="1" applyFont="1" applyBorder="1" applyProtection="1">
      <protection locked="0" hidden="1"/>
    </xf>
    <xf numFmtId="165" fontId="15" fillId="0" borderId="1" xfId="0" applyNumberFormat="1" applyFont="1" applyBorder="1" applyAlignment="1" applyProtection="1">
      <alignment horizontal="right"/>
      <protection hidden="1"/>
    </xf>
    <xf numFmtId="164" fontId="15" fillId="0" borderId="2" xfId="0" applyNumberFormat="1" applyFont="1" applyBorder="1" applyProtection="1">
      <protection hidden="1"/>
    </xf>
    <xf numFmtId="0" fontId="4" fillId="0" borderId="3" xfId="0" applyFont="1" applyFill="1" applyBorder="1" applyAlignment="1" applyProtection="1">
      <alignment vertical="center" wrapText="1"/>
      <protection hidden="1"/>
    </xf>
    <xf numFmtId="0" fontId="4" fillId="0" borderId="1" xfId="0" applyFont="1" applyFill="1" applyBorder="1" applyAlignment="1" applyProtection="1">
      <alignment vertical="center" wrapText="1"/>
      <protection hidden="1"/>
    </xf>
    <xf numFmtId="0" fontId="4" fillId="0" borderId="2" xfId="0" applyFont="1" applyFill="1" applyBorder="1" applyAlignment="1" applyProtection="1">
      <alignment vertical="center" wrapText="1"/>
      <protection hidden="1"/>
    </xf>
    <xf numFmtId="0" fontId="13" fillId="0" borderId="3" xfId="0" applyFont="1" applyBorder="1" applyProtection="1">
      <protection hidden="1"/>
    </xf>
    <xf numFmtId="3" fontId="13" fillId="0" borderId="3" xfId="0" applyNumberFormat="1" applyFont="1" applyBorder="1" applyProtection="1">
      <protection locked="0" hidden="1"/>
    </xf>
    <xf numFmtId="164" fontId="13" fillId="0" borderId="3" xfId="0" applyNumberFormat="1" applyFont="1" applyBorder="1" applyProtection="1">
      <protection locked="0" hidden="1"/>
    </xf>
    <xf numFmtId="165" fontId="15" fillId="0" borderId="3" xfId="0" applyNumberFormat="1" applyFont="1" applyBorder="1" applyAlignment="1" applyProtection="1">
      <alignment horizontal="right"/>
      <protection hidden="1"/>
    </xf>
    <xf numFmtId="0" fontId="3" fillId="0" borderId="6"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center" vertical="center"/>
    </xf>
    <xf numFmtId="0" fontId="3" fillId="0" borderId="2" xfId="0" applyFont="1" applyFill="1" applyBorder="1" applyAlignment="1">
      <alignment wrapText="1"/>
    </xf>
    <xf numFmtId="0" fontId="3" fillId="0" borderId="2" xfId="0" applyFont="1" applyFill="1" applyBorder="1" applyAlignment="1">
      <alignment horizontal="center" vertical="center"/>
    </xf>
    <xf numFmtId="165" fontId="13" fillId="0" borderId="0" xfId="0" applyNumberFormat="1" applyFont="1" applyBorder="1" applyAlignment="1" applyProtection="1">
      <alignment horizontal="right"/>
      <protection hidden="1"/>
    </xf>
    <xf numFmtId="0" fontId="3" fillId="0" borderId="6" xfId="0" applyFont="1" applyFill="1" applyBorder="1" applyAlignment="1" applyProtection="1">
      <alignment wrapText="1"/>
      <protection hidden="1"/>
    </xf>
    <xf numFmtId="5" fontId="13" fillId="0" borderId="2" xfId="0" applyNumberFormat="1" applyFont="1" applyBorder="1" applyAlignment="1" applyProtection="1">
      <alignment horizontal="right"/>
      <protection hidden="1"/>
    </xf>
    <xf numFmtId="0" fontId="13" fillId="0" borderId="6" xfId="0" applyFont="1" applyFill="1" applyBorder="1" applyAlignment="1" applyProtection="1">
      <alignment wrapText="1"/>
      <protection locked="0" hidden="1"/>
    </xf>
    <xf numFmtId="0" fontId="4" fillId="0" borderId="6" xfId="0" applyFont="1" applyFill="1" applyBorder="1" applyAlignment="1" applyProtection="1">
      <alignment horizontal="left" vertical="center" wrapText="1"/>
      <protection hidden="1"/>
    </xf>
    <xf numFmtId="0" fontId="3" fillId="0" borderId="6" xfId="0" applyFont="1" applyBorder="1" applyAlignment="1"/>
    <xf numFmtId="0" fontId="13" fillId="2" borderId="1" xfId="0" applyFont="1" applyFill="1" applyBorder="1" applyAlignment="1" applyProtection="1">
      <alignment horizontal="center" vertical="center"/>
      <protection hidden="1"/>
    </xf>
    <xf numFmtId="0" fontId="13" fillId="0" borderId="1" xfId="0" applyFont="1" applyBorder="1" applyAlignment="1" applyProtection="1">
      <alignment horizontal="center" vertical="center"/>
      <protection hidden="1"/>
    </xf>
    <xf numFmtId="164" fontId="13" fillId="0" borderId="3" xfId="0" applyNumberFormat="1" applyFont="1" applyFill="1" applyBorder="1" applyAlignment="1" applyProtection="1">
      <alignment horizontal="center" vertical="center"/>
      <protection hidden="1"/>
    </xf>
    <xf numFmtId="164" fontId="13" fillId="0" borderId="1" xfId="0" applyNumberFormat="1" applyFont="1" applyFill="1" applyBorder="1" applyAlignment="1" applyProtection="1">
      <alignment horizontal="center" vertical="center"/>
      <protection hidden="1"/>
    </xf>
    <xf numFmtId="164" fontId="12" fillId="0" borderId="2" xfId="0" applyNumberFormat="1" applyFont="1" applyBorder="1" applyAlignment="1" applyProtection="1">
      <alignment horizontal="center" vertical="center"/>
      <protection hidden="1"/>
    </xf>
    <xf numFmtId="164" fontId="13" fillId="0" borderId="2" xfId="0" applyNumberFormat="1" applyFont="1" applyFill="1" applyBorder="1" applyAlignment="1" applyProtection="1">
      <alignment horizontal="center" vertical="center"/>
      <protection hidden="1"/>
    </xf>
    <xf numFmtId="164" fontId="14" fillId="0" borderId="2" xfId="0" applyNumberFormat="1" applyFont="1" applyBorder="1" applyAlignment="1" applyProtection="1">
      <alignment horizontal="center" vertical="center"/>
      <protection hidden="1"/>
    </xf>
    <xf numFmtId="164" fontId="14" fillId="0" borderId="1" xfId="0" applyNumberFormat="1" applyFont="1" applyBorder="1" applyAlignment="1" applyProtection="1">
      <alignment horizontal="center" vertical="center"/>
      <protection hidden="1"/>
    </xf>
    <xf numFmtId="164" fontId="14" fillId="0" borderId="9" xfId="0" applyNumberFormat="1" applyFont="1" applyBorder="1" applyAlignment="1" applyProtection="1">
      <alignment horizontal="center" vertical="center"/>
      <protection hidden="1"/>
    </xf>
    <xf numFmtId="164" fontId="14" fillId="0" borderId="10" xfId="0" applyNumberFormat="1" applyFont="1" applyBorder="1" applyAlignment="1" applyProtection="1">
      <alignment horizontal="center" vertical="center"/>
      <protection hidden="1"/>
    </xf>
    <xf numFmtId="164" fontId="13" fillId="0" borderId="3" xfId="0" applyNumberFormat="1" applyFont="1" applyFill="1" applyBorder="1" applyAlignment="1" applyProtection="1">
      <alignment horizontal="center" vertical="center"/>
      <protection hidden="1"/>
    </xf>
    <xf numFmtId="164" fontId="12" fillId="0" borderId="2" xfId="0" applyNumberFormat="1" applyFont="1" applyBorder="1" applyAlignment="1" applyProtection="1">
      <alignment horizontal="center" vertical="center"/>
      <protection hidden="1"/>
    </xf>
    <xf numFmtId="0" fontId="13" fillId="0" borderId="3" xfId="0" applyFont="1" applyBorder="1" applyAlignment="1">
      <alignment horizontal="center" vertical="center" wrapText="1"/>
    </xf>
    <xf numFmtId="0" fontId="12" fillId="0" borderId="1" xfId="0" applyFont="1" applyFill="1" applyBorder="1" applyAlignment="1">
      <alignment horizontal="center" vertical="center"/>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164" fontId="12" fillId="0" borderId="1" xfId="0" applyNumberFormat="1" applyFont="1" applyBorder="1" applyAlignment="1">
      <alignment horizontal="center" vertical="center" wrapText="1"/>
    </xf>
    <xf numFmtId="0" fontId="13" fillId="0" borderId="0" xfId="0" applyFont="1" applyAlignment="1">
      <alignment horizontal="center" vertical="center"/>
    </xf>
    <xf numFmtId="164" fontId="13" fillId="0" borderId="0" xfId="0" applyNumberFormat="1" applyFont="1" applyAlignment="1">
      <alignment horizontal="center" vertical="center"/>
    </xf>
    <xf numFmtId="164" fontId="13" fillId="0" borderId="1" xfId="0" applyNumberFormat="1" applyFont="1" applyFill="1" applyBorder="1" applyAlignment="1" applyProtection="1">
      <alignment horizontal="center" vertical="center"/>
      <protection hidden="1"/>
    </xf>
    <xf numFmtId="164" fontId="13" fillId="0" borderId="3" xfId="0" applyNumberFormat="1" applyFont="1" applyFill="1" applyBorder="1" applyAlignment="1" applyProtection="1">
      <alignment horizontal="center" vertical="center"/>
      <protection hidden="1"/>
    </xf>
    <xf numFmtId="164" fontId="14" fillId="0" borderId="1" xfId="0" applyNumberFormat="1" applyFont="1" applyBorder="1" applyAlignment="1" applyProtection="1">
      <alignment horizontal="center" vertical="center"/>
      <protection hidden="1"/>
    </xf>
    <xf numFmtId="0" fontId="10" fillId="0" borderId="6" xfId="0" applyFont="1" applyBorder="1" applyAlignment="1">
      <alignment horizontal="center" vertical="top" wrapText="1"/>
    </xf>
    <xf numFmtId="0" fontId="3" fillId="0" borderId="0" xfId="0" applyFont="1" applyAlignment="1">
      <alignment horizontal="center" vertical="center" wrapText="1"/>
    </xf>
    <xf numFmtId="0" fontId="3" fillId="0" borderId="6" xfId="0" applyFont="1" applyBorder="1" applyAlignment="1">
      <alignment horizontal="left" vertical="center" wrapText="1"/>
    </xf>
    <xf numFmtId="0" fontId="10" fillId="0" borderId="6" xfId="0" applyFont="1" applyBorder="1" applyAlignment="1">
      <alignment horizontal="center" vertical="center" wrapText="1"/>
    </xf>
    <xf numFmtId="0" fontId="3" fillId="0" borderId="3" xfId="0" applyFont="1" applyBorder="1" applyAlignment="1">
      <alignment horizontal="center" vertical="center"/>
    </xf>
    <xf numFmtId="0" fontId="3" fillId="0" borderId="1" xfId="0" applyFont="1" applyBorder="1" applyAlignment="1">
      <alignment horizontal="left" vertical="center" wrapText="1"/>
    </xf>
    <xf numFmtId="0" fontId="3" fillId="0" borderId="2" xfId="0" applyFont="1" applyBorder="1" applyAlignment="1">
      <alignment horizontal="center" vertical="center"/>
    </xf>
    <xf numFmtId="14" fontId="13" fillId="0" borderId="1" xfId="0" applyNumberFormat="1" applyFont="1" applyBorder="1" applyAlignment="1" applyProtection="1">
      <alignment wrapText="1"/>
      <protection locked="0" hidden="1"/>
    </xf>
    <xf numFmtId="14" fontId="13" fillId="0" borderId="2" xfId="0" applyNumberFormat="1" applyFont="1" applyBorder="1" applyAlignment="1" applyProtection="1">
      <alignment wrapText="1"/>
      <protection locked="0" hidden="1"/>
    </xf>
    <xf numFmtId="0" fontId="13" fillId="0" borderId="1" xfId="0" applyNumberFormat="1" applyFont="1" applyBorder="1" applyAlignment="1" applyProtection="1">
      <alignment wrapText="1"/>
      <protection locked="0" hidden="1"/>
    </xf>
    <xf numFmtId="0" fontId="13" fillId="0" borderId="2" xfId="0" applyNumberFormat="1" applyFont="1" applyBorder="1" applyAlignment="1" applyProtection="1">
      <alignment wrapText="1"/>
      <protection locked="0" hidden="1"/>
    </xf>
    <xf numFmtId="1" fontId="13" fillId="0" borderId="1" xfId="0" applyNumberFormat="1" applyFont="1" applyBorder="1" applyAlignment="1" applyProtection="1">
      <alignment wrapText="1"/>
      <protection locked="0" hidden="1"/>
    </xf>
    <xf numFmtId="1" fontId="13" fillId="0" borderId="2" xfId="0" applyNumberFormat="1" applyFont="1" applyBorder="1" applyAlignment="1" applyProtection="1">
      <alignment wrapText="1"/>
      <protection locked="0" hidden="1"/>
    </xf>
    <xf numFmtId="49" fontId="13" fillId="0" borderId="1" xfId="0" applyNumberFormat="1" applyFont="1" applyBorder="1" applyAlignment="1" applyProtection="1">
      <alignment wrapText="1"/>
      <protection locked="0" hidden="1"/>
    </xf>
    <xf numFmtId="49" fontId="13" fillId="0" borderId="2" xfId="0" applyNumberFormat="1" applyFont="1" applyBorder="1" applyAlignment="1" applyProtection="1">
      <alignment wrapText="1"/>
      <protection locked="0" hidden="1"/>
    </xf>
    <xf numFmtId="0" fontId="2" fillId="0" borderId="14" xfId="0" applyFont="1" applyBorder="1" applyAlignment="1" applyProtection="1">
      <alignment horizontal="center"/>
      <protection hidden="1"/>
    </xf>
    <xf numFmtId="0" fontId="4" fillId="0" borderId="3" xfId="0" applyFont="1" applyFill="1" applyBorder="1" applyAlignment="1" applyProtection="1">
      <alignment horizontal="left" vertical="center" wrapText="1"/>
      <protection hidden="1"/>
    </xf>
    <xf numFmtId="164" fontId="13" fillId="0" borderId="3" xfId="0" applyNumberFormat="1" applyFont="1" applyFill="1" applyBorder="1" applyAlignment="1" applyProtection="1">
      <alignment horizontal="center" vertical="center"/>
      <protection hidden="1"/>
    </xf>
    <xf numFmtId="164" fontId="12" fillId="0" borderId="1" xfId="0" applyNumberFormat="1" applyFont="1" applyBorder="1" applyAlignment="1" applyProtection="1">
      <alignment horizontal="center" vertical="center"/>
      <protection hidden="1"/>
    </xf>
    <xf numFmtId="164" fontId="13" fillId="0" borderId="1" xfId="0" applyNumberFormat="1" applyFont="1" applyFill="1" applyBorder="1" applyAlignment="1" applyProtection="1">
      <alignment horizontal="center" vertical="center"/>
      <protection hidden="1"/>
    </xf>
    <xf numFmtId="164" fontId="12" fillId="0" borderId="2" xfId="0" applyNumberFormat="1" applyFont="1" applyBorder="1" applyAlignment="1" applyProtection="1">
      <alignment horizontal="center" vertical="center"/>
      <protection hidden="1"/>
    </xf>
    <xf numFmtId="0" fontId="3" fillId="0" borderId="13" xfId="0" applyFont="1" applyBorder="1" applyAlignment="1" applyProtection="1">
      <alignment horizontal="center" vertical="center"/>
      <protection hidden="1"/>
    </xf>
    <xf numFmtId="0" fontId="3" fillId="0" borderId="5" xfId="0" applyFont="1" applyBorder="1" applyAlignment="1" applyProtection="1">
      <alignment horizontal="center" vertical="center"/>
      <protection hidden="1"/>
    </xf>
    <xf numFmtId="0" fontId="2" fillId="0" borderId="8" xfId="0" applyFont="1" applyBorder="1" applyAlignment="1" applyProtection="1">
      <alignment horizontal="left" vertical="top" wrapText="1"/>
      <protection hidden="1"/>
    </xf>
    <xf numFmtId="0" fontId="2" fillId="0" borderId="4" xfId="0" applyFont="1" applyBorder="1" applyAlignment="1" applyProtection="1">
      <alignment horizontal="left" vertical="top" wrapText="1"/>
      <protection hidden="1"/>
    </xf>
    <xf numFmtId="0" fontId="6" fillId="0" borderId="3" xfId="0" applyFont="1" applyBorder="1" applyAlignment="1" applyProtection="1">
      <alignment horizontal="left" vertical="center" wrapText="1"/>
      <protection hidden="1"/>
    </xf>
    <xf numFmtId="0" fontId="6" fillId="0" borderId="1" xfId="0" applyFont="1" applyBorder="1" applyAlignment="1" applyProtection="1">
      <alignment horizontal="left" vertical="center" wrapText="1"/>
      <protection hidden="1"/>
    </xf>
    <xf numFmtId="164" fontId="13" fillId="0" borderId="2" xfId="0" applyNumberFormat="1" applyFont="1" applyFill="1" applyBorder="1" applyAlignment="1" applyProtection="1">
      <alignment horizontal="center" vertical="center"/>
      <protection hidden="1"/>
    </xf>
    <xf numFmtId="0" fontId="3" fillId="0" borderId="3" xfId="0" applyFont="1" applyBorder="1" applyAlignment="1" applyProtection="1">
      <alignment horizontal="center"/>
      <protection hidden="1"/>
    </xf>
    <xf numFmtId="0" fontId="8" fillId="0" borderId="0" xfId="0" applyFont="1" applyBorder="1" applyAlignment="1" applyProtection="1">
      <alignment horizontal="center"/>
      <protection hidden="1"/>
    </xf>
    <xf numFmtId="164" fontId="13" fillId="0" borderId="9" xfId="0" applyNumberFormat="1" applyFont="1" applyFill="1" applyBorder="1" applyAlignment="1" applyProtection="1">
      <alignment horizontal="center" vertical="center"/>
      <protection hidden="1"/>
    </xf>
    <xf numFmtId="164" fontId="13" fillId="0" borderId="10" xfId="0" applyNumberFormat="1" applyFont="1" applyFill="1" applyBorder="1" applyAlignment="1" applyProtection="1">
      <alignment horizontal="center" vertical="center"/>
      <protection hidden="1"/>
    </xf>
    <xf numFmtId="164" fontId="13" fillId="0" borderId="8" xfId="0" applyNumberFormat="1" applyFont="1" applyFill="1" applyBorder="1" applyAlignment="1" applyProtection="1">
      <alignment horizontal="center" vertical="center"/>
      <protection hidden="1"/>
    </xf>
    <xf numFmtId="164" fontId="13" fillId="0" borderId="4" xfId="0" applyNumberFormat="1" applyFont="1" applyFill="1" applyBorder="1" applyAlignment="1" applyProtection="1">
      <alignment horizontal="center" vertical="center"/>
      <protection hidden="1"/>
    </xf>
    <xf numFmtId="164" fontId="12" fillId="0" borderId="8" xfId="0" applyNumberFormat="1" applyFont="1" applyBorder="1" applyAlignment="1" applyProtection="1">
      <alignment horizontal="center" vertical="center"/>
      <protection hidden="1"/>
    </xf>
    <xf numFmtId="164" fontId="12" fillId="0" borderId="4" xfId="0" applyNumberFormat="1" applyFont="1" applyBorder="1" applyAlignment="1" applyProtection="1">
      <alignment horizontal="center" vertical="center"/>
      <protection hidden="1"/>
    </xf>
    <xf numFmtId="0" fontId="2" fillId="0" borderId="1" xfId="0" applyFont="1" applyBorder="1" applyAlignment="1" applyProtection="1">
      <alignment horizontal="left"/>
      <protection hidden="1"/>
    </xf>
    <xf numFmtId="0" fontId="3" fillId="0" borderId="1" xfId="0" applyFont="1" applyBorder="1" applyAlignment="1" applyProtection="1">
      <alignment horizontal="left"/>
      <protection hidden="1"/>
    </xf>
    <xf numFmtId="0" fontId="2" fillId="0" borderId="1" xfId="0" applyFont="1" applyBorder="1" applyAlignment="1" applyProtection="1">
      <alignment horizontal="left" vertical="center" indent="3"/>
      <protection hidden="1"/>
    </xf>
    <xf numFmtId="0" fontId="6" fillId="0" borderId="1" xfId="0" applyFont="1" applyBorder="1" applyAlignment="1" applyProtection="1">
      <alignment horizontal="left"/>
      <protection hidden="1"/>
    </xf>
    <xf numFmtId="0" fontId="7" fillId="0" borderId="1" xfId="0" applyFont="1" applyBorder="1" applyAlignment="1" applyProtection="1">
      <alignment horizontal="left" indent="3"/>
      <protection hidden="1"/>
    </xf>
    <xf numFmtId="0" fontId="5" fillId="0" borderId="1" xfId="0" applyFont="1" applyBorder="1" applyAlignment="1" applyProtection="1">
      <alignment horizontal="left" vertical="center" indent="3"/>
      <protection hidden="1"/>
    </xf>
    <xf numFmtId="0" fontId="2" fillId="0" borderId="1" xfId="0" applyFont="1" applyBorder="1" applyAlignment="1" applyProtection="1">
      <alignment horizontal="left" vertical="top" wrapText="1"/>
      <protection hidden="1"/>
    </xf>
    <xf numFmtId="0" fontId="3" fillId="0" borderId="6" xfId="0" applyFont="1" applyBorder="1" applyAlignment="1" applyProtection="1">
      <alignment horizontal="center" vertical="center"/>
      <protection hidden="1"/>
    </xf>
    <xf numFmtId="0" fontId="3" fillId="0" borderId="3" xfId="0" applyFont="1" applyBorder="1" applyAlignment="1" applyProtection="1">
      <alignment horizontal="center" vertical="center"/>
      <protection hidden="1"/>
    </xf>
    <xf numFmtId="0" fontId="3" fillId="0" borderId="2" xfId="0" applyFont="1" applyBorder="1" applyAlignment="1" applyProtection="1">
      <alignment horizontal="left"/>
      <protection hidden="1"/>
    </xf>
    <xf numFmtId="0" fontId="3" fillId="0" borderId="6" xfId="0" applyFont="1" applyBorder="1" applyAlignment="1" applyProtection="1">
      <alignment horizontal="left"/>
      <protection hidden="1"/>
    </xf>
    <xf numFmtId="0" fontId="3" fillId="0" borderId="3" xfId="0" applyFont="1" applyBorder="1" applyAlignment="1" applyProtection="1">
      <alignment horizontal="left"/>
      <protection hidden="1"/>
    </xf>
    <xf numFmtId="0" fontId="3" fillId="0" borderId="4" xfId="0" applyFont="1" applyBorder="1" applyAlignment="1" applyProtection="1">
      <alignment horizontal="left"/>
      <protection hidden="1"/>
    </xf>
    <xf numFmtId="0" fontId="2" fillId="0" borderId="8" xfId="0" applyFont="1" applyBorder="1" applyAlignment="1" applyProtection="1">
      <alignment horizontal="left"/>
      <protection hidden="1"/>
    </xf>
    <xf numFmtId="0" fontId="13" fillId="0" borderId="1" xfId="0" applyFont="1" applyBorder="1" applyAlignment="1" applyProtection="1">
      <alignment horizontal="center" vertical="center"/>
      <protection hidden="1"/>
    </xf>
    <xf numFmtId="0" fontId="13" fillId="0" borderId="2" xfId="0" applyFont="1" applyBorder="1" applyAlignment="1" applyProtection="1">
      <alignment horizontal="center" vertical="center"/>
      <protection hidden="1"/>
    </xf>
    <xf numFmtId="0" fontId="13" fillId="0" borderId="3" xfId="0" applyFont="1" applyBorder="1" applyAlignment="1" applyProtection="1">
      <alignment horizontal="center" vertical="center"/>
      <protection hidden="1"/>
    </xf>
    <xf numFmtId="0" fontId="2" fillId="0" borderId="3" xfId="0" applyFont="1" applyBorder="1" applyAlignment="1" applyProtection="1">
      <alignment horizontal="left" indent="2"/>
      <protection hidden="1"/>
    </xf>
    <xf numFmtId="0" fontId="2" fillId="0" borderId="1" xfId="0" applyFont="1" applyBorder="1" applyAlignment="1" applyProtection="1">
      <alignment horizontal="left" indent="2"/>
      <protection hidden="1"/>
    </xf>
    <xf numFmtId="14" fontId="13" fillId="0" borderId="3" xfId="0" applyNumberFormat="1" applyFont="1" applyBorder="1" applyAlignment="1" applyProtection="1">
      <alignment horizontal="center" vertical="center"/>
      <protection hidden="1"/>
    </xf>
    <xf numFmtId="14" fontId="13" fillId="0" borderId="1" xfId="0" applyNumberFormat="1" applyFont="1" applyBorder="1" applyAlignment="1" applyProtection="1">
      <alignment horizontal="center" vertical="center"/>
      <protection hidden="1"/>
    </xf>
    <xf numFmtId="0" fontId="13" fillId="0" borderId="9" xfId="0" applyFont="1" applyBorder="1" applyAlignment="1" applyProtection="1">
      <alignment horizontal="center" vertical="center"/>
      <protection hidden="1"/>
    </xf>
    <xf numFmtId="14" fontId="13" fillId="0" borderId="2" xfId="0" applyNumberFormat="1" applyFont="1" applyBorder="1" applyAlignment="1" applyProtection="1">
      <alignment horizontal="center" vertical="center"/>
      <protection hidden="1"/>
    </xf>
    <xf numFmtId="0" fontId="2" fillId="0" borderId="3" xfId="0" applyFont="1" applyBorder="1" applyAlignment="1" applyProtection="1">
      <alignment horizontal="left" vertical="center" wrapText="1"/>
      <protection hidden="1"/>
    </xf>
    <xf numFmtId="0" fontId="2" fillId="0" borderId="1" xfId="0" applyFont="1" applyBorder="1" applyAlignment="1" applyProtection="1">
      <alignment horizontal="left" vertical="center" wrapText="1"/>
      <protection hidden="1"/>
    </xf>
    <xf numFmtId="0" fontId="13" fillId="0" borderId="1" xfId="0" applyFont="1" applyBorder="1" applyAlignment="1" applyProtection="1">
      <alignment vertical="center" wrapText="1"/>
      <protection hidden="1"/>
    </xf>
    <xf numFmtId="0" fontId="13" fillId="0" borderId="2" xfId="0" applyFont="1" applyBorder="1" applyAlignment="1" applyProtection="1">
      <alignment vertical="center" wrapText="1"/>
      <protection hidden="1"/>
    </xf>
    <xf numFmtId="0" fontId="13" fillId="0" borderId="3" xfId="0" applyFont="1" applyBorder="1" applyAlignment="1" applyProtection="1">
      <alignment vertical="center" wrapText="1"/>
      <protection hidden="1"/>
    </xf>
    <xf numFmtId="49" fontId="13" fillId="0" borderId="3" xfId="0" applyNumberFormat="1" applyFont="1" applyBorder="1" applyAlignment="1" applyProtection="1">
      <alignment horizontal="left" vertical="center" wrapText="1"/>
      <protection hidden="1"/>
    </xf>
    <xf numFmtId="49" fontId="13" fillId="0" borderId="1" xfId="0" applyNumberFormat="1" applyFont="1" applyBorder="1" applyAlignment="1" applyProtection="1">
      <alignment horizontal="left" vertical="center" wrapText="1"/>
      <protection hidden="1"/>
    </xf>
    <xf numFmtId="0" fontId="2" fillId="0" borderId="3" xfId="0" applyFont="1" applyBorder="1" applyAlignment="1" applyProtection="1">
      <alignment vertical="center" wrapText="1"/>
      <protection hidden="1"/>
    </xf>
    <xf numFmtId="0" fontId="2" fillId="0" borderId="1" xfId="0" applyFont="1" applyBorder="1" applyAlignment="1" applyProtection="1">
      <alignment vertical="center" wrapText="1"/>
      <protection hidden="1"/>
    </xf>
    <xf numFmtId="0" fontId="2" fillId="0" borderId="2" xfId="0" applyFont="1" applyBorder="1" applyAlignment="1" applyProtection="1">
      <alignment vertical="center" wrapText="1"/>
      <protection hidden="1"/>
    </xf>
    <xf numFmtId="14" fontId="13" fillId="0" borderId="1" xfId="0" applyNumberFormat="1" applyFont="1" applyBorder="1" applyAlignment="1" applyProtection="1">
      <alignment horizontal="left" vertical="center" wrapText="1"/>
      <protection hidden="1"/>
    </xf>
    <xf numFmtId="0" fontId="13" fillId="0" borderId="2" xfId="0" applyFont="1" applyBorder="1" applyAlignment="1" applyProtection="1">
      <alignment horizontal="left" vertical="center" wrapText="1"/>
      <protection hidden="1"/>
    </xf>
    <xf numFmtId="0" fontId="3" fillId="0" borderId="0" xfId="0" applyFont="1" applyBorder="1" applyAlignment="1" applyProtection="1">
      <alignment horizontal="center"/>
      <protection hidden="1"/>
    </xf>
    <xf numFmtId="0" fontId="13" fillId="0" borderId="3" xfId="0" applyFont="1" applyBorder="1" applyAlignment="1" applyProtection="1">
      <alignment horizontal="left" vertical="center" wrapText="1"/>
      <protection hidden="1"/>
    </xf>
    <xf numFmtId="0" fontId="13" fillId="0" borderId="1" xfId="0" applyFont="1" applyBorder="1" applyAlignment="1" applyProtection="1">
      <alignment horizontal="left" vertical="center" wrapText="1"/>
      <protection hidden="1"/>
    </xf>
    <xf numFmtId="14" fontId="13" fillId="0" borderId="2" xfId="0" applyNumberFormat="1" applyFont="1" applyBorder="1" applyAlignment="1" applyProtection="1">
      <alignment horizontal="left" vertical="center" wrapText="1"/>
      <protection hidden="1"/>
    </xf>
    <xf numFmtId="0" fontId="5" fillId="0" borderId="3" xfId="0" applyFont="1" applyBorder="1" applyAlignment="1" applyProtection="1">
      <alignment horizontal="left" vertical="top" wrapText="1"/>
      <protection hidden="1"/>
    </xf>
    <xf numFmtId="0" fontId="5" fillId="0" borderId="1" xfId="0" applyFont="1" applyBorder="1" applyAlignment="1" applyProtection="1">
      <alignment horizontal="left" vertical="top" wrapText="1"/>
      <protection hidden="1"/>
    </xf>
    <xf numFmtId="0" fontId="2" fillId="0" borderId="6" xfId="0" applyFont="1" applyBorder="1" applyAlignment="1" applyProtection="1">
      <alignment horizontal="left"/>
      <protection hidden="1"/>
    </xf>
    <xf numFmtId="0" fontId="2" fillId="0" borderId="3" xfId="0" applyFont="1" applyBorder="1" applyAlignment="1" applyProtection="1">
      <alignment horizontal="left" vertical="center"/>
      <protection hidden="1"/>
    </xf>
    <xf numFmtId="0" fontId="2" fillId="0" borderId="1" xfId="0" applyFont="1" applyBorder="1" applyAlignment="1" applyProtection="1">
      <alignment horizontal="left" vertical="center"/>
      <protection hidden="1"/>
    </xf>
    <xf numFmtId="0" fontId="2" fillId="0" borderId="2" xfId="0" applyFont="1" applyBorder="1" applyAlignment="1" applyProtection="1">
      <alignment horizontal="left" vertical="center"/>
      <protection hidden="1"/>
    </xf>
    <xf numFmtId="0" fontId="17" fillId="0" borderId="1" xfId="0" applyFont="1" applyBorder="1" applyAlignment="1" applyProtection="1">
      <alignment horizontal="left" vertical="center" wrapText="1"/>
      <protection hidden="1"/>
    </xf>
    <xf numFmtId="0" fontId="24" fillId="0" borderId="14" xfId="0" applyNumberFormat="1" applyFont="1" applyBorder="1" applyAlignment="1" applyProtection="1">
      <alignment horizontal="right" vertical="center" wrapText="1"/>
      <protection hidden="1"/>
    </xf>
    <xf numFmtId="0" fontId="13" fillId="0" borderId="1" xfId="0" applyNumberFormat="1" applyFont="1" applyBorder="1" applyAlignment="1" applyProtection="1">
      <alignment horizontal="left" vertical="center" wrapText="1"/>
      <protection hidden="1"/>
    </xf>
    <xf numFmtId="0" fontId="13" fillId="0" borderId="2" xfId="0" applyNumberFormat="1" applyFont="1" applyBorder="1" applyAlignment="1" applyProtection="1">
      <alignment horizontal="left" vertical="center" wrapText="1"/>
      <protection hidden="1"/>
    </xf>
    <xf numFmtId="0" fontId="24" fillId="0" borderId="14" xfId="0" applyFont="1" applyBorder="1" applyAlignment="1" applyProtection="1">
      <alignment horizontal="left" vertical="center" wrapText="1"/>
      <protection hidden="1"/>
    </xf>
    <xf numFmtId="0" fontId="25" fillId="0" borderId="14" xfId="0" applyFont="1" applyBorder="1" applyAlignment="1" applyProtection="1">
      <alignment horizontal="left" vertical="center" wrapText="1"/>
      <protection hidden="1"/>
    </xf>
    <xf numFmtId="0" fontId="5" fillId="0" borderId="6" xfId="0" applyFont="1" applyBorder="1" applyAlignment="1" applyProtection="1">
      <alignment horizontal="left"/>
      <protection hidden="1"/>
    </xf>
    <xf numFmtId="0" fontId="15" fillId="0" borderId="3" xfId="0" applyFont="1" applyBorder="1" applyAlignment="1" applyProtection="1">
      <alignment horizontal="left" vertical="center" wrapText="1"/>
      <protection locked="0" hidden="1"/>
    </xf>
    <xf numFmtId="0" fontId="15" fillId="0" borderId="1" xfId="0" applyFont="1" applyBorder="1" applyAlignment="1" applyProtection="1">
      <alignment horizontal="left" vertical="center" wrapText="1"/>
      <protection locked="0" hidden="1"/>
    </xf>
    <xf numFmtId="0" fontId="15" fillId="0" borderId="1" xfId="0" applyNumberFormat="1" applyFont="1" applyBorder="1" applyAlignment="1" applyProtection="1">
      <alignment horizontal="left" vertical="center" wrapText="1"/>
      <protection locked="0" hidden="1"/>
    </xf>
    <xf numFmtId="0" fontId="15" fillId="0" borderId="2" xfId="0" applyNumberFormat="1" applyFont="1" applyBorder="1" applyAlignment="1" applyProtection="1">
      <alignment horizontal="left" vertical="center" wrapText="1"/>
      <protection locked="0" hidden="1"/>
    </xf>
    <xf numFmtId="0" fontId="15" fillId="0" borderId="6" xfId="0" applyNumberFormat="1" applyFont="1" applyBorder="1" applyAlignment="1" applyProtection="1">
      <alignment horizontal="left" vertical="center" wrapText="1"/>
      <protection locked="0" hidden="1"/>
    </xf>
    <xf numFmtId="0" fontId="5" fillId="0" borderId="3" xfId="0" applyFont="1" applyBorder="1" applyAlignment="1" applyProtection="1">
      <alignment horizontal="left" vertical="center"/>
      <protection hidden="1"/>
    </xf>
    <xf numFmtId="0" fontId="5" fillId="0" borderId="1" xfId="0" applyFont="1" applyBorder="1" applyAlignment="1" applyProtection="1">
      <alignment horizontal="left" vertical="center"/>
      <protection hidden="1"/>
    </xf>
    <xf numFmtId="0" fontId="5" fillId="0" borderId="2" xfId="0" applyFont="1" applyBorder="1" applyAlignment="1" applyProtection="1">
      <alignment horizontal="left" vertical="center"/>
      <protection hidden="1"/>
    </xf>
    <xf numFmtId="0" fontId="25" fillId="0" borderId="14" xfId="0" applyNumberFormat="1" applyFont="1" applyBorder="1" applyAlignment="1" applyProtection="1">
      <alignment horizontal="right" vertical="center" wrapText="1"/>
      <protection hidden="1"/>
    </xf>
    <xf numFmtId="0" fontId="5" fillId="0" borderId="3" xfId="0" applyFont="1" applyBorder="1" applyAlignment="1" applyProtection="1">
      <alignment horizontal="left" vertical="center" wrapText="1"/>
      <protection hidden="1"/>
    </xf>
    <xf numFmtId="0" fontId="5" fillId="0" borderId="1" xfId="0" applyFont="1" applyBorder="1" applyAlignment="1" applyProtection="1">
      <alignment horizontal="left" vertical="center" wrapText="1"/>
      <protection hidden="1"/>
    </xf>
    <xf numFmtId="0" fontId="4" fillId="0" borderId="0" xfId="0" applyFont="1" applyBorder="1" applyAlignment="1" applyProtection="1">
      <alignment horizontal="center"/>
      <protection hidden="1"/>
    </xf>
    <xf numFmtId="0" fontId="19" fillId="0" borderId="0" xfId="0" applyFont="1" applyBorder="1" applyAlignment="1" applyProtection="1">
      <alignment horizontal="center"/>
      <protection hidden="1"/>
    </xf>
    <xf numFmtId="0" fontId="17" fillId="0" borderId="3" xfId="0" applyFont="1" applyBorder="1" applyAlignment="1" applyProtection="1">
      <alignment horizontal="left" vertical="center" wrapText="1"/>
      <protection hidden="1"/>
    </xf>
    <xf numFmtId="164" fontId="15" fillId="0" borderId="1" xfId="0" applyNumberFormat="1" applyFont="1" applyFill="1" applyBorder="1" applyAlignment="1" applyProtection="1">
      <alignment horizontal="center" vertical="center"/>
      <protection hidden="1"/>
    </xf>
    <xf numFmtId="164" fontId="14" fillId="0" borderId="2" xfId="0" applyNumberFormat="1" applyFont="1" applyBorder="1" applyAlignment="1" applyProtection="1">
      <alignment horizontal="center" vertical="center"/>
      <protection hidden="1"/>
    </xf>
    <xf numFmtId="164" fontId="15" fillId="0" borderId="3" xfId="0" applyNumberFormat="1" applyFont="1" applyFill="1" applyBorder="1" applyAlignment="1" applyProtection="1">
      <alignment horizontal="center" vertical="center"/>
      <protection hidden="1"/>
    </xf>
    <xf numFmtId="164" fontId="14" fillId="0" borderId="1" xfId="0" applyNumberFormat="1" applyFont="1" applyBorder="1" applyAlignment="1" applyProtection="1">
      <alignment horizontal="center" vertical="center"/>
      <protection hidden="1"/>
    </xf>
    <xf numFmtId="0" fontId="4" fillId="0" borderId="3" xfId="0" applyFont="1" applyBorder="1" applyAlignment="1" applyProtection="1">
      <alignment horizontal="center" vertical="center"/>
      <protection hidden="1"/>
    </xf>
    <xf numFmtId="0" fontId="4" fillId="0" borderId="3" xfId="0" applyFont="1" applyBorder="1" applyAlignment="1" applyProtection="1">
      <alignment horizontal="center"/>
      <protection hidden="1"/>
    </xf>
    <xf numFmtId="0" fontId="4" fillId="0" borderId="1" xfId="0" applyFont="1" applyBorder="1" applyAlignment="1" applyProtection="1">
      <alignment horizontal="left"/>
      <protection hidden="1"/>
    </xf>
    <xf numFmtId="0" fontId="5" fillId="0" borderId="1" xfId="0" applyFont="1" applyBorder="1" applyAlignment="1" applyProtection="1">
      <alignment horizontal="left"/>
      <protection hidden="1"/>
    </xf>
    <xf numFmtId="0" fontId="18" fillId="0" borderId="1" xfId="0" applyFont="1" applyBorder="1" applyAlignment="1" applyProtection="1">
      <alignment horizontal="left" indent="3"/>
      <protection hidden="1"/>
    </xf>
    <xf numFmtId="0" fontId="18" fillId="0" borderId="1" xfId="0" applyFont="1" applyBorder="1" applyAlignment="1" applyProtection="1">
      <alignment horizontal="center"/>
      <protection hidden="1"/>
    </xf>
    <xf numFmtId="0" fontId="17" fillId="0" borderId="1" xfId="0" applyFont="1" applyBorder="1" applyAlignment="1" applyProtection="1">
      <alignment horizontal="left"/>
      <protection hidden="1"/>
    </xf>
    <xf numFmtId="0" fontId="15" fillId="0" borderId="1" xfId="0" applyFont="1" applyBorder="1" applyAlignment="1" applyProtection="1">
      <alignment horizontal="center" vertical="center"/>
      <protection locked="0" hidden="1"/>
    </xf>
    <xf numFmtId="0" fontId="15" fillId="0" borderId="2" xfId="0" applyFont="1" applyBorder="1" applyAlignment="1" applyProtection="1">
      <alignment horizontal="center" vertical="center"/>
      <protection locked="0" hidden="1"/>
    </xf>
    <xf numFmtId="0" fontId="15" fillId="0" borderId="3" xfId="0" applyFont="1" applyBorder="1" applyAlignment="1" applyProtection="1">
      <alignment horizontal="center" vertical="center"/>
      <protection locked="0" hidden="1"/>
    </xf>
    <xf numFmtId="0" fontId="5" fillId="0" borderId="3" xfId="0" applyFont="1" applyBorder="1" applyAlignment="1" applyProtection="1">
      <alignment horizontal="left" indent="2"/>
      <protection hidden="1"/>
    </xf>
    <xf numFmtId="0" fontId="5" fillId="0" borderId="1" xfId="0" applyFont="1" applyBorder="1" applyAlignment="1" applyProtection="1">
      <alignment horizontal="left" indent="2"/>
      <protection hidden="1"/>
    </xf>
    <xf numFmtId="14" fontId="15" fillId="0" borderId="3" xfId="0" applyNumberFormat="1" applyFont="1" applyBorder="1" applyAlignment="1" applyProtection="1">
      <alignment horizontal="center" vertical="center"/>
      <protection locked="0" hidden="1"/>
    </xf>
    <xf numFmtId="14" fontId="15" fillId="0" borderId="1" xfId="0" applyNumberFormat="1" applyFont="1" applyBorder="1" applyAlignment="1" applyProtection="1">
      <alignment horizontal="center" vertical="center"/>
      <protection locked="0" hidden="1"/>
    </xf>
    <xf numFmtId="14" fontId="15" fillId="0" borderId="2" xfId="0" applyNumberFormat="1" applyFont="1" applyBorder="1" applyAlignment="1" applyProtection="1">
      <alignment horizontal="center" vertical="center"/>
      <protection locked="0" hidden="1"/>
    </xf>
    <xf numFmtId="49" fontId="15" fillId="0" borderId="3" xfId="0" applyNumberFormat="1" applyFont="1" applyBorder="1" applyAlignment="1" applyProtection="1">
      <alignment horizontal="left" vertical="center" wrapText="1"/>
      <protection locked="0" hidden="1"/>
    </xf>
    <xf numFmtId="49" fontId="15" fillId="0" borderId="1" xfId="0" applyNumberFormat="1" applyFont="1" applyBorder="1" applyAlignment="1" applyProtection="1">
      <alignment horizontal="left" vertical="center" wrapText="1"/>
      <protection locked="0" hidden="1"/>
    </xf>
    <xf numFmtId="49" fontId="15" fillId="0" borderId="1" xfId="0" applyNumberFormat="1" applyFont="1" applyBorder="1" applyAlignment="1" applyProtection="1">
      <alignment vertical="center" wrapText="1"/>
      <protection locked="0" hidden="1"/>
    </xf>
    <xf numFmtId="49" fontId="15" fillId="0" borderId="2" xfId="0" applyNumberFormat="1" applyFont="1" applyBorder="1" applyAlignment="1" applyProtection="1">
      <alignment vertical="center" wrapText="1"/>
      <protection locked="0" hidden="1"/>
    </xf>
    <xf numFmtId="0" fontId="15" fillId="0" borderId="3" xfId="0" applyFont="1" applyBorder="1" applyAlignment="1" applyProtection="1">
      <alignment vertical="center" wrapText="1"/>
      <protection locked="0" hidden="1"/>
    </xf>
    <xf numFmtId="0" fontId="15" fillId="0" borderId="1" xfId="0" applyFont="1" applyBorder="1" applyAlignment="1" applyProtection="1">
      <alignment vertical="center" wrapText="1"/>
      <protection locked="0" hidden="1"/>
    </xf>
    <xf numFmtId="0" fontId="15" fillId="0" borderId="2" xfId="0" applyFont="1" applyBorder="1" applyAlignment="1" applyProtection="1">
      <alignment vertical="center" wrapText="1"/>
      <protection locked="0" hidden="1"/>
    </xf>
    <xf numFmtId="0" fontId="16" fillId="0" borderId="3" xfId="0" applyFont="1" applyBorder="1" applyAlignment="1" applyProtection="1">
      <alignment vertical="center" wrapText="1"/>
      <protection locked="0" hidden="1"/>
    </xf>
    <xf numFmtId="0" fontId="16" fillId="0" borderId="1" xfId="0" applyFont="1" applyBorder="1" applyAlignment="1" applyProtection="1">
      <alignment vertical="center" wrapText="1"/>
      <protection locked="0" hidden="1"/>
    </xf>
    <xf numFmtId="14" fontId="15" fillId="0" borderId="1" xfId="0" applyNumberFormat="1" applyFont="1" applyBorder="1" applyAlignment="1" applyProtection="1">
      <alignment horizontal="left" vertical="center" wrapText="1"/>
      <protection locked="0" hidden="1"/>
    </xf>
    <xf numFmtId="14" fontId="15" fillId="0" borderId="2" xfId="0" applyNumberFormat="1" applyFont="1" applyBorder="1" applyAlignment="1" applyProtection="1">
      <alignment horizontal="left" vertical="center" wrapText="1"/>
      <protection locked="0" hidden="1"/>
    </xf>
    <xf numFmtId="0" fontId="5" fillId="0" borderId="3" xfId="0"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5" fillId="0" borderId="2" xfId="0" applyFont="1" applyBorder="1" applyAlignment="1" applyProtection="1">
      <alignment vertical="center" wrapText="1"/>
      <protection hidden="1"/>
    </xf>
    <xf numFmtId="49" fontId="16" fillId="0" borderId="1" xfId="0" applyNumberFormat="1" applyFont="1" applyBorder="1" applyAlignment="1" applyProtection="1">
      <alignment vertical="center" wrapText="1"/>
      <protection locked="0" hidden="1"/>
    </xf>
    <xf numFmtId="49" fontId="15" fillId="0" borderId="2" xfId="0" applyNumberFormat="1" applyFont="1" applyBorder="1" applyAlignment="1" applyProtection="1">
      <alignment horizontal="left" vertical="center" wrapText="1"/>
      <protection locked="0" hidden="1"/>
    </xf>
    <xf numFmtId="0" fontId="21" fillId="0" borderId="3" xfId="0" applyFont="1" applyBorder="1" applyAlignment="1" applyProtection="1">
      <alignment horizontal="center"/>
      <protection hidden="1"/>
    </xf>
    <xf numFmtId="0" fontId="21" fillId="0" borderId="1" xfId="0" applyFont="1" applyBorder="1" applyAlignment="1" applyProtection="1">
      <alignment horizontal="center"/>
      <protection hidden="1"/>
    </xf>
    <xf numFmtId="0" fontId="21" fillId="0" borderId="2" xfId="0" applyFont="1" applyBorder="1" applyAlignment="1" applyProtection="1">
      <alignment horizontal="center"/>
      <protection hidden="1"/>
    </xf>
    <xf numFmtId="0" fontId="21" fillId="0" borderId="0" xfId="0" applyFont="1" applyAlignment="1" applyProtection="1">
      <alignment horizontal="center"/>
      <protection hidden="1"/>
    </xf>
    <xf numFmtId="0" fontId="3" fillId="0" borderId="0" xfId="0" applyFont="1" applyAlignment="1" applyProtection="1">
      <alignment horizontal="center"/>
      <protection hidden="1"/>
    </xf>
    <xf numFmtId="0" fontId="2" fillId="0" borderId="0" xfId="0" applyFont="1" applyAlignment="1" applyProtection="1">
      <alignment horizontal="left"/>
      <protection hidden="1"/>
    </xf>
  </cellXfs>
  <cellStyles count="1">
    <cellStyle name="Normal" xfId="0" builtinId="0"/>
  </cellStyles>
  <dxfs count="1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2162AE"/>
      <color rgb="FFFAB01A"/>
      <color rgb="FF059C95"/>
      <color rgb="FFFCCCC4"/>
      <color rgb="FFFFB7B7"/>
      <color rgb="FFD2BAFC"/>
      <color rgb="FFF8BD8C"/>
      <color rgb="FFB7F3E5"/>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0AEA63-6687-4D24-B542-8054F3831555}">
  <sheetPr codeName="Sheet1"/>
  <dimension ref="A1:F43"/>
  <sheetViews>
    <sheetView topLeftCell="B7" workbookViewId="0">
      <selection activeCell="E23" sqref="E23"/>
    </sheetView>
  </sheetViews>
  <sheetFormatPr defaultColWidth="9.109375" defaultRowHeight="14.4" x14ac:dyDescent="0.3"/>
  <cols>
    <col min="1" max="1" width="79.109375" style="26" hidden="1" customWidth="1"/>
    <col min="2" max="2" width="63.5546875" style="26" bestFit="1" customWidth="1"/>
    <col min="3" max="5" width="9.109375" style="26"/>
    <col min="6" max="6" width="41.109375" style="26" customWidth="1"/>
    <col min="7" max="16384" width="9.109375" style="26"/>
  </cols>
  <sheetData>
    <row r="1" spans="1:6" x14ac:dyDescent="0.3">
      <c r="A1" s="26" t="s">
        <v>140</v>
      </c>
      <c r="B1" s="179" t="s">
        <v>140</v>
      </c>
      <c r="D1" s="179" t="s">
        <v>148</v>
      </c>
      <c r="F1" s="206" t="s">
        <v>183</v>
      </c>
    </row>
    <row r="2" spans="1:6" x14ac:dyDescent="0.3">
      <c r="A2" s="207" t="s">
        <v>99</v>
      </c>
      <c r="B2" s="101" t="str">
        <f>PROPER(A2)</f>
        <v>Agency Failed To Budget Child Support Deduction</v>
      </c>
      <c r="D2" s="101" t="s">
        <v>149</v>
      </c>
      <c r="F2" s="101" t="s">
        <v>188</v>
      </c>
    </row>
    <row r="3" spans="1:6" x14ac:dyDescent="0.3">
      <c r="A3" s="207" t="s">
        <v>100</v>
      </c>
      <c r="B3" s="101" t="str">
        <f t="shared" ref="B3:B41" si="0">PROPER(A3)</f>
        <v>Agency Failed To Correctly Budget Medical Expense Deduction</v>
      </c>
      <c r="D3" s="101" t="s">
        <v>150</v>
      </c>
      <c r="F3" s="101" t="s">
        <v>189</v>
      </c>
    </row>
    <row r="4" spans="1:6" x14ac:dyDescent="0.3">
      <c r="A4" s="207" t="s">
        <v>101</v>
      </c>
      <c r="B4" s="101" t="str">
        <f t="shared" si="0"/>
        <v>Agency Misapplied Program Policy</v>
      </c>
      <c r="F4" s="101" t="s">
        <v>187</v>
      </c>
    </row>
    <row r="5" spans="1:6" x14ac:dyDescent="0.3">
      <c r="A5" s="207" t="s">
        <v>102</v>
      </c>
      <c r="B5" s="101" t="str">
        <f t="shared" si="0"/>
        <v>Agency Failed To Budget Non-Participation Hours</v>
      </c>
      <c r="F5" s="101" t="s">
        <v>185</v>
      </c>
    </row>
    <row r="6" spans="1:6" x14ac:dyDescent="0.3">
      <c r="A6" s="207" t="s">
        <v>103</v>
      </c>
      <c r="B6" s="101" t="str">
        <f t="shared" si="0"/>
        <v>Agency Failed To Budget Accurate Shelter Expenses</v>
      </c>
      <c r="F6" s="101" t="s">
        <v>192</v>
      </c>
    </row>
    <row r="7" spans="1:6" x14ac:dyDescent="0.3">
      <c r="A7" s="207" t="s">
        <v>104</v>
      </c>
      <c r="B7" s="101" t="str">
        <f t="shared" si="0"/>
        <v>Agency Failed To Budget Assets</v>
      </c>
      <c r="F7" s="101" t="s">
        <v>184</v>
      </c>
    </row>
    <row r="8" spans="1:6" x14ac:dyDescent="0.3">
      <c r="A8" s="207" t="s">
        <v>105</v>
      </c>
      <c r="B8" s="101" t="str">
        <f t="shared" si="0"/>
        <v>Benefits Continued During Fair Hearing</v>
      </c>
      <c r="F8" s="101" t="s">
        <v>186</v>
      </c>
    </row>
    <row r="9" spans="1:6" x14ac:dyDescent="0.3">
      <c r="A9" s="207" t="s">
        <v>106</v>
      </c>
      <c r="B9" s="101" t="str">
        <f t="shared" si="0"/>
        <v>Collusion Between The Parent And Child Care Provider</v>
      </c>
    </row>
    <row r="10" spans="1:6" x14ac:dyDescent="0.3">
      <c r="A10" s="207" t="s">
        <v>107</v>
      </c>
      <c r="B10" s="101" t="s">
        <v>190</v>
      </c>
    </row>
    <row r="11" spans="1:6" x14ac:dyDescent="0.3">
      <c r="A11" s="207" t="s">
        <v>108</v>
      </c>
      <c r="B11" s="101" t="s">
        <v>230</v>
      </c>
    </row>
    <row r="12" spans="1:6" x14ac:dyDescent="0.3">
      <c r="A12" s="207" t="s">
        <v>109</v>
      </c>
      <c r="B12" s="101" t="str">
        <f t="shared" si="0"/>
        <v>Failure To Report Change In Allowable Expenses</v>
      </c>
    </row>
    <row r="13" spans="1:6" x14ac:dyDescent="0.3">
      <c r="A13" s="207" t="s">
        <v>110</v>
      </c>
      <c r="B13" s="101" t="str">
        <f t="shared" si="0"/>
        <v>Failure To Provide Accurate Information For Benefits</v>
      </c>
    </row>
    <row r="14" spans="1:6" x14ac:dyDescent="0.3">
      <c r="A14" s="207" t="s">
        <v>111</v>
      </c>
      <c r="B14" s="101" t="str">
        <f t="shared" si="0"/>
        <v>Failure To Report Accurate Shelter Expenses</v>
      </c>
    </row>
    <row r="15" spans="1:6" x14ac:dyDescent="0.3">
      <c r="A15" s="207" t="s">
        <v>112</v>
      </c>
      <c r="B15" s="101" t="str">
        <f t="shared" si="0"/>
        <v>Agency Failed To Budget Earned Income</v>
      </c>
    </row>
    <row r="16" spans="1:6" x14ac:dyDescent="0.3">
      <c r="A16" s="207" t="s">
        <v>113</v>
      </c>
      <c r="B16" s="101" t="str">
        <f t="shared" si="0"/>
        <v>Agency Failed To Budget Accurate Household Members</v>
      </c>
    </row>
    <row r="17" spans="1:2" x14ac:dyDescent="0.3">
      <c r="A17" s="207" t="s">
        <v>114</v>
      </c>
      <c r="B17" s="101" t="str">
        <f t="shared" si="0"/>
        <v>Agency Failed To Budget Unearned Income</v>
      </c>
    </row>
    <row r="18" spans="1:2" x14ac:dyDescent="0.3">
      <c r="A18" s="207" t="s">
        <v>115</v>
      </c>
      <c r="B18" s="101" t="str">
        <f t="shared" si="0"/>
        <v>Failure To Report Change In Insurance Premium Expense</v>
      </c>
    </row>
    <row r="19" spans="1:2" x14ac:dyDescent="0.3">
      <c r="A19" s="207" t="s">
        <v>116</v>
      </c>
      <c r="B19" s="101" t="str">
        <f t="shared" si="0"/>
        <v>Failure To Report Correct Child Placement</v>
      </c>
    </row>
    <row r="20" spans="1:2" x14ac:dyDescent="0.3">
      <c r="A20" s="207" t="s">
        <v>117</v>
      </c>
      <c r="B20" s="101" t="str">
        <f t="shared" si="0"/>
        <v>Failure To Report Child/Spousal Support Income</v>
      </c>
    </row>
    <row r="21" spans="1:2" x14ac:dyDescent="0.3">
      <c r="A21" s="207" t="s">
        <v>118</v>
      </c>
      <c r="B21" s="101" t="str">
        <f t="shared" si="0"/>
        <v>Provided False Documentation Or Identification</v>
      </c>
    </row>
    <row r="22" spans="1:2" x14ac:dyDescent="0.3">
      <c r="A22" s="207" t="s">
        <v>119</v>
      </c>
      <c r="B22" s="101" t="str">
        <f t="shared" si="0"/>
        <v>Failure To Report Fleeing Felon Status</v>
      </c>
    </row>
    <row r="23" spans="1:2" x14ac:dyDescent="0.3">
      <c r="A23" s="207" t="s">
        <v>120</v>
      </c>
      <c r="B23" s="101" t="str">
        <f t="shared" si="0"/>
        <v>Failure To Report Health Insurance Coverage</v>
      </c>
    </row>
    <row r="24" spans="1:2" x14ac:dyDescent="0.3">
      <c r="A24" s="207" t="s">
        <v>121</v>
      </c>
      <c r="B24" s="101" t="str">
        <f t="shared" si="0"/>
        <v>Failure To Report Household Income Exceeding Program Limits</v>
      </c>
    </row>
    <row r="25" spans="1:2" x14ac:dyDescent="0.3">
      <c r="A25" s="207" t="s">
        <v>122</v>
      </c>
      <c r="B25" s="101" t="str">
        <f t="shared" si="0"/>
        <v>Failure To Report Accurate Household Members</v>
      </c>
    </row>
    <row r="26" spans="1:2" x14ac:dyDescent="0.3">
      <c r="A26" s="207" t="s">
        <v>123</v>
      </c>
      <c r="B26" s="101" t="str">
        <f t="shared" si="0"/>
        <v>Failure To Report Incarceration</v>
      </c>
    </row>
    <row r="27" spans="1:2" x14ac:dyDescent="0.3">
      <c r="A27" s="207" t="s">
        <v>124</v>
      </c>
      <c r="B27" s="101" t="str">
        <f t="shared" si="0"/>
        <v>Failure To Report Accurate Living Arrangement</v>
      </c>
    </row>
    <row r="28" spans="1:2" x14ac:dyDescent="0.3">
      <c r="A28" s="207" t="s">
        <v>125</v>
      </c>
      <c r="B28" s="101" t="str">
        <f t="shared" si="0"/>
        <v>Failure To Report Probation/Parole Violations</v>
      </c>
    </row>
    <row r="29" spans="1:2" x14ac:dyDescent="0.3">
      <c r="A29" s="207" t="s">
        <v>126</v>
      </c>
      <c r="B29" s="101" t="str">
        <f t="shared" si="0"/>
        <v>Failure To Report Assets</v>
      </c>
    </row>
    <row r="30" spans="1:2" x14ac:dyDescent="0.3">
      <c r="A30" s="207" t="s">
        <v>127</v>
      </c>
      <c r="B30" s="101" t="str">
        <f t="shared" si="0"/>
        <v>Failure To Report Move Out Of State/Change Of Residence</v>
      </c>
    </row>
    <row r="31" spans="1:2" x14ac:dyDescent="0.3">
      <c r="A31" s="207" t="s">
        <v>128</v>
      </c>
      <c r="B31" s="101" t="str">
        <f t="shared" si="0"/>
        <v>Failure To Report Accurate Self-Employment Income/Expenses</v>
      </c>
    </row>
    <row r="32" spans="1:2" x14ac:dyDescent="0.3">
      <c r="A32" s="207" t="s">
        <v>129</v>
      </c>
      <c r="B32" s="101" t="str">
        <f t="shared" si="0"/>
        <v>Non-Qualified Employer For Child Care Assistance</v>
      </c>
    </row>
    <row r="33" spans="1:2" x14ac:dyDescent="0.3">
      <c r="A33" s="207" t="s">
        <v>130</v>
      </c>
      <c r="B33" s="101" t="str">
        <f t="shared" si="0"/>
        <v>Provider/Parent Residing Together</v>
      </c>
    </row>
    <row r="34" spans="1:2" x14ac:dyDescent="0.3">
      <c r="A34" s="207" t="s">
        <v>131</v>
      </c>
      <c r="B34" s="101" t="str">
        <f t="shared" si="0"/>
        <v>Misrepresentation Of Or Failure To Report Earned Income</v>
      </c>
    </row>
    <row r="35" spans="1:2" x14ac:dyDescent="0.3">
      <c r="A35" s="207" t="s">
        <v>132</v>
      </c>
      <c r="B35" s="101" t="str">
        <f t="shared" si="0"/>
        <v>Misrepresentation Of Or Failure To Report Unearned Income</v>
      </c>
    </row>
    <row r="36" spans="1:2" x14ac:dyDescent="0.3">
      <c r="A36" s="207" t="s">
        <v>133</v>
      </c>
      <c r="B36" s="101" t="str">
        <f t="shared" si="0"/>
        <v>Second Party Quality Control Review</v>
      </c>
    </row>
    <row r="37" spans="1:2" x14ac:dyDescent="0.3">
      <c r="A37" s="207" t="s">
        <v>134</v>
      </c>
      <c r="B37" s="101" t="str">
        <f t="shared" si="0"/>
        <v>Trafficking Misuse</v>
      </c>
    </row>
    <row r="38" spans="1:2" x14ac:dyDescent="0.3">
      <c r="A38" s="207" t="s">
        <v>135</v>
      </c>
      <c r="B38" s="101" t="str">
        <f t="shared" si="0"/>
        <v>Exceeded Number Of Allowable Time-Limited Benefit Months</v>
      </c>
    </row>
    <row r="39" spans="1:2" x14ac:dyDescent="0.3">
      <c r="A39" s="207" t="s">
        <v>136</v>
      </c>
      <c r="B39" s="101" t="str">
        <f t="shared" si="0"/>
        <v>Trafficking Misuse-Drug Related</v>
      </c>
    </row>
    <row r="40" spans="1:2" x14ac:dyDescent="0.3">
      <c r="A40" s="207" t="s">
        <v>137</v>
      </c>
      <c r="B40" s="101" t="str">
        <f t="shared" si="0"/>
        <v>Trafficking Misuse-Firearm Related</v>
      </c>
    </row>
    <row r="41" spans="1:2" x14ac:dyDescent="0.3">
      <c r="A41" s="207" t="s">
        <v>138</v>
      </c>
      <c r="B41" s="101" t="str">
        <f t="shared" si="0"/>
        <v>Utilized Child Care While Not In An Approved Activity</v>
      </c>
    </row>
    <row r="42" spans="1:2" x14ac:dyDescent="0.3">
      <c r="A42" s="207" t="s">
        <v>139</v>
      </c>
      <c r="B42" s="101" t="str">
        <f>PROPER(A42)</f>
        <v>W-2 Check Forgery Denial</v>
      </c>
    </row>
    <row r="43" spans="1:2" x14ac:dyDescent="0.3">
      <c r="B43" s="183"/>
    </row>
  </sheetData>
  <sheetProtection algorithmName="SHA-512" hashValue="WN26scmLf9QdVMazVa6tx1H5gUtCwALpXTAp9vPbvWjYBOTGzNzYUjcf+6/S5FgKmJetABRAnj/XvGd1YoP+9A==" saltValue="CJ+m2S8PvrNfTnd5trFMDw==" spinCount="100000" sheet="1" objects="1" scenarios="1" selectLockedCells="1" selectUnlockedCells="1"/>
  <sortState xmlns:xlrd2="http://schemas.microsoft.com/office/spreadsheetml/2017/richdata2" ref="F2:F8">
    <sortCondition ref="F2"/>
  </sortState>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DDA4D-CC16-41D0-B87A-FAFA7E0ECCFC}">
  <sheetPr codeName="Sheet2"/>
  <dimension ref="A1:U199"/>
  <sheetViews>
    <sheetView topLeftCell="A189" zoomScaleNormal="100" workbookViewId="0">
      <selection activeCell="C209" sqref="C209"/>
    </sheetView>
  </sheetViews>
  <sheetFormatPr defaultColWidth="9.109375" defaultRowHeight="14.4" x14ac:dyDescent="0.3"/>
  <cols>
    <col min="1" max="1" width="9" style="17" bestFit="1" customWidth="1"/>
    <col min="2" max="2" width="10.33203125" style="17" bestFit="1" customWidth="1"/>
    <col min="3" max="3" width="17" style="17" customWidth="1"/>
    <col min="4" max="4" width="13" style="308" customWidth="1"/>
    <col min="5" max="5" width="10.109375" style="17" customWidth="1"/>
    <col min="6" max="6" width="16.88671875" style="17" bestFit="1" customWidth="1"/>
    <col min="7" max="7" width="9.109375" style="17"/>
    <col min="8" max="8" width="9.6640625" style="17" bestFit="1" customWidth="1"/>
    <col min="9" max="11" width="9.6640625" style="17" customWidth="1"/>
    <col min="12" max="16384" width="9.109375" style="17"/>
  </cols>
  <sheetData>
    <row r="1" spans="1:21" ht="28.8" x14ac:dyDescent="0.3">
      <c r="A1" s="303" t="s">
        <v>12</v>
      </c>
      <c r="B1" s="304" t="s">
        <v>53</v>
      </c>
      <c r="C1" s="305" t="s">
        <v>54</v>
      </c>
      <c r="D1" s="306" t="s">
        <v>55</v>
      </c>
      <c r="F1" s="304" t="s">
        <v>54</v>
      </c>
      <c r="G1" s="307"/>
      <c r="H1" s="304" t="s">
        <v>56</v>
      </c>
      <c r="I1" s="304" t="s">
        <v>177</v>
      </c>
      <c r="J1" s="304" t="s">
        <v>178</v>
      </c>
      <c r="K1" s="304" t="s">
        <v>179</v>
      </c>
      <c r="L1" s="304" t="s">
        <v>168</v>
      </c>
      <c r="M1" s="304" t="s">
        <v>169</v>
      </c>
      <c r="N1" s="305" t="s">
        <v>170</v>
      </c>
      <c r="O1" s="305" t="s">
        <v>171</v>
      </c>
      <c r="P1" s="305" t="s">
        <v>172</v>
      </c>
      <c r="Q1" s="305" t="s">
        <v>173</v>
      </c>
      <c r="R1" s="305" t="s">
        <v>232</v>
      </c>
      <c r="S1" s="305" t="s">
        <v>319</v>
      </c>
      <c r="T1" s="305" t="s">
        <v>320</v>
      </c>
      <c r="U1" s="305" t="s">
        <v>346</v>
      </c>
    </row>
    <row r="2" spans="1:21" x14ac:dyDescent="0.3">
      <c r="A2" s="19" t="str">
        <f t="shared" ref="A2:A31" si="0">B2&amp;C2</f>
        <v>_20131</v>
      </c>
      <c r="B2" s="19" t="s">
        <v>177</v>
      </c>
      <c r="C2" s="21">
        <v>1</v>
      </c>
      <c r="D2" s="22">
        <v>1101</v>
      </c>
      <c r="F2" s="23">
        <v>1</v>
      </c>
      <c r="H2" s="24" t="s">
        <v>177</v>
      </c>
      <c r="I2" s="302">
        <v>1</v>
      </c>
      <c r="J2" s="21">
        <v>1</v>
      </c>
      <c r="K2" s="21">
        <v>1</v>
      </c>
      <c r="L2" s="21">
        <v>1</v>
      </c>
      <c r="M2" s="21">
        <v>1</v>
      </c>
      <c r="N2" s="21">
        <v>1</v>
      </c>
      <c r="O2" s="21">
        <v>1</v>
      </c>
      <c r="P2" s="21">
        <v>1</v>
      </c>
      <c r="Q2" s="21">
        <v>1</v>
      </c>
      <c r="R2" s="21">
        <v>1</v>
      </c>
      <c r="S2" s="23">
        <v>1</v>
      </c>
      <c r="T2" s="23">
        <v>1</v>
      </c>
      <c r="U2" s="23">
        <v>1</v>
      </c>
    </row>
    <row r="3" spans="1:21" x14ac:dyDescent="0.3">
      <c r="A3" s="19" t="str">
        <f t="shared" si="0"/>
        <v>_20132</v>
      </c>
      <c r="B3" s="19" t="s">
        <v>177</v>
      </c>
      <c r="C3" s="21">
        <v>2</v>
      </c>
      <c r="D3" s="22">
        <v>1486</v>
      </c>
      <c r="F3" s="21">
        <v>2</v>
      </c>
      <c r="H3" s="24" t="s">
        <v>178</v>
      </c>
      <c r="I3" s="302">
        <v>2</v>
      </c>
      <c r="J3" s="21">
        <v>2</v>
      </c>
      <c r="K3" s="21">
        <v>2</v>
      </c>
      <c r="L3" s="21">
        <v>2</v>
      </c>
      <c r="M3" s="21">
        <v>2</v>
      </c>
      <c r="N3" s="21">
        <v>2</v>
      </c>
      <c r="O3" s="21">
        <v>2</v>
      </c>
      <c r="P3" s="21">
        <v>2</v>
      </c>
      <c r="Q3" s="21">
        <v>2</v>
      </c>
      <c r="R3" s="21">
        <v>2</v>
      </c>
      <c r="S3" s="21">
        <v>2</v>
      </c>
      <c r="T3" s="21">
        <v>2</v>
      </c>
      <c r="U3" s="21">
        <v>2</v>
      </c>
    </row>
    <row r="4" spans="1:21" x14ac:dyDescent="0.3">
      <c r="A4" s="19" t="str">
        <f t="shared" si="0"/>
        <v>_20133</v>
      </c>
      <c r="B4" s="19" t="s">
        <v>177</v>
      </c>
      <c r="C4" s="21">
        <v>3</v>
      </c>
      <c r="D4" s="22">
        <v>1872</v>
      </c>
      <c r="F4" s="21">
        <v>3</v>
      </c>
      <c r="H4" s="24" t="s">
        <v>179</v>
      </c>
      <c r="I4" s="302">
        <v>3</v>
      </c>
      <c r="J4" s="21">
        <v>3</v>
      </c>
      <c r="K4" s="21">
        <v>3</v>
      </c>
      <c r="L4" s="21">
        <v>3</v>
      </c>
      <c r="M4" s="21">
        <v>3</v>
      </c>
      <c r="N4" s="21">
        <v>3</v>
      </c>
      <c r="O4" s="21">
        <v>3</v>
      </c>
      <c r="P4" s="21">
        <v>3</v>
      </c>
      <c r="Q4" s="21">
        <v>3</v>
      </c>
      <c r="R4" s="21">
        <v>3</v>
      </c>
      <c r="S4" s="21">
        <v>3</v>
      </c>
      <c r="T4" s="21">
        <v>3</v>
      </c>
      <c r="U4" s="21">
        <v>3</v>
      </c>
    </row>
    <row r="5" spans="1:21" x14ac:dyDescent="0.3">
      <c r="A5" s="19" t="str">
        <f t="shared" si="0"/>
        <v>_20134</v>
      </c>
      <c r="B5" s="19" t="s">
        <v>177</v>
      </c>
      <c r="C5" s="21">
        <v>4</v>
      </c>
      <c r="D5" s="22">
        <v>2257</v>
      </c>
      <c r="F5" s="21">
        <v>4</v>
      </c>
      <c r="H5" s="16" t="s">
        <v>168</v>
      </c>
      <c r="I5" s="302">
        <v>4</v>
      </c>
      <c r="J5" s="21">
        <v>4</v>
      </c>
      <c r="K5" s="21">
        <v>4</v>
      </c>
      <c r="L5" s="21">
        <v>4</v>
      </c>
      <c r="M5" s="21">
        <v>4</v>
      </c>
      <c r="N5" s="21">
        <v>4</v>
      </c>
      <c r="O5" s="21">
        <v>4</v>
      </c>
      <c r="P5" s="21">
        <v>4</v>
      </c>
      <c r="Q5" s="21">
        <v>4</v>
      </c>
      <c r="R5" s="21">
        <v>4</v>
      </c>
      <c r="S5" s="21">
        <v>4</v>
      </c>
      <c r="T5" s="21">
        <v>4</v>
      </c>
      <c r="U5" s="21">
        <v>4</v>
      </c>
    </row>
    <row r="6" spans="1:21" x14ac:dyDescent="0.3">
      <c r="A6" s="19" t="str">
        <f t="shared" si="0"/>
        <v>_20135</v>
      </c>
      <c r="B6" s="19" t="s">
        <v>177</v>
      </c>
      <c r="C6" s="21">
        <v>5</v>
      </c>
      <c r="D6" s="22">
        <v>2642</v>
      </c>
      <c r="F6" s="21">
        <v>5</v>
      </c>
      <c r="H6" s="16" t="s">
        <v>169</v>
      </c>
      <c r="I6" s="302">
        <v>5</v>
      </c>
      <c r="J6" s="21">
        <v>5</v>
      </c>
      <c r="K6" s="21">
        <v>5</v>
      </c>
      <c r="L6" s="21">
        <v>5</v>
      </c>
      <c r="M6" s="21">
        <v>5</v>
      </c>
      <c r="N6" s="21">
        <v>5</v>
      </c>
      <c r="O6" s="21">
        <v>5</v>
      </c>
      <c r="P6" s="21">
        <v>5</v>
      </c>
      <c r="Q6" s="21">
        <v>5</v>
      </c>
      <c r="R6" s="21">
        <v>5</v>
      </c>
      <c r="S6" s="21">
        <v>5</v>
      </c>
      <c r="T6" s="21">
        <v>5</v>
      </c>
      <c r="U6" s="21">
        <v>5</v>
      </c>
    </row>
    <row r="7" spans="1:21" x14ac:dyDescent="0.3">
      <c r="A7" s="19" t="str">
        <f t="shared" si="0"/>
        <v>_20136</v>
      </c>
      <c r="B7" s="19" t="s">
        <v>177</v>
      </c>
      <c r="C7" s="21">
        <v>6</v>
      </c>
      <c r="D7" s="22">
        <v>3027</v>
      </c>
      <c r="F7" s="21">
        <v>6</v>
      </c>
      <c r="H7" s="16" t="s">
        <v>170</v>
      </c>
      <c r="I7" s="302">
        <v>6</v>
      </c>
      <c r="J7" s="21">
        <v>6</v>
      </c>
      <c r="K7" s="21">
        <v>6</v>
      </c>
      <c r="L7" s="21">
        <v>6</v>
      </c>
      <c r="M7" s="21">
        <v>6</v>
      </c>
      <c r="N7" s="21">
        <v>6</v>
      </c>
      <c r="O7" s="21">
        <v>6</v>
      </c>
      <c r="P7" s="21">
        <v>6</v>
      </c>
      <c r="Q7" s="21">
        <v>6</v>
      </c>
      <c r="R7" s="21">
        <v>6</v>
      </c>
      <c r="S7" s="21">
        <v>6</v>
      </c>
      <c r="T7" s="21">
        <v>6</v>
      </c>
      <c r="U7" s="21">
        <v>6</v>
      </c>
    </row>
    <row r="8" spans="1:21" x14ac:dyDescent="0.3">
      <c r="A8" s="19" t="str">
        <f t="shared" si="0"/>
        <v>_20137</v>
      </c>
      <c r="B8" s="19" t="s">
        <v>177</v>
      </c>
      <c r="C8" s="21">
        <v>7</v>
      </c>
      <c r="D8" s="22">
        <v>3413</v>
      </c>
      <c r="F8" s="21">
        <v>7</v>
      </c>
      <c r="H8" s="16" t="s">
        <v>171</v>
      </c>
      <c r="I8" s="302">
        <v>7</v>
      </c>
      <c r="J8" s="21">
        <v>7</v>
      </c>
      <c r="K8" s="21">
        <v>7</v>
      </c>
      <c r="L8" s="21">
        <v>7</v>
      </c>
      <c r="M8" s="21">
        <v>7</v>
      </c>
      <c r="N8" s="21">
        <v>7</v>
      </c>
      <c r="O8" s="21">
        <v>7</v>
      </c>
      <c r="P8" s="21">
        <v>7</v>
      </c>
      <c r="Q8" s="21">
        <v>7</v>
      </c>
      <c r="R8" s="21">
        <v>7</v>
      </c>
      <c r="S8" s="21">
        <v>7</v>
      </c>
      <c r="T8" s="21">
        <v>7</v>
      </c>
      <c r="U8" s="21">
        <v>7</v>
      </c>
    </row>
    <row r="9" spans="1:21" x14ac:dyDescent="0.3">
      <c r="A9" s="19" t="str">
        <f t="shared" si="0"/>
        <v>_20138</v>
      </c>
      <c r="B9" s="19" t="s">
        <v>177</v>
      </c>
      <c r="C9" s="21">
        <v>8</v>
      </c>
      <c r="D9" s="22">
        <v>3798</v>
      </c>
      <c r="F9" s="21">
        <v>8</v>
      </c>
      <c r="H9" s="16" t="s">
        <v>172</v>
      </c>
      <c r="I9" s="302">
        <v>8</v>
      </c>
      <c r="J9" s="21">
        <v>8</v>
      </c>
      <c r="K9" s="21">
        <v>8</v>
      </c>
      <c r="L9" s="21">
        <v>8</v>
      </c>
      <c r="M9" s="21">
        <v>8</v>
      </c>
      <c r="N9" s="21">
        <v>8</v>
      </c>
      <c r="O9" s="21">
        <v>8</v>
      </c>
      <c r="P9" s="21">
        <v>8</v>
      </c>
      <c r="Q9" s="21">
        <v>8</v>
      </c>
      <c r="R9" s="21">
        <v>8</v>
      </c>
      <c r="S9" s="21">
        <v>8</v>
      </c>
      <c r="T9" s="21">
        <v>8</v>
      </c>
      <c r="U9" s="21">
        <v>8</v>
      </c>
    </row>
    <row r="10" spans="1:21" x14ac:dyDescent="0.3">
      <c r="A10" s="19" t="str">
        <f t="shared" si="0"/>
        <v>_20139</v>
      </c>
      <c r="B10" s="19" t="s">
        <v>177</v>
      </c>
      <c r="C10" s="21">
        <v>9</v>
      </c>
      <c r="D10" s="22">
        <v>4183</v>
      </c>
      <c r="F10" s="21">
        <v>9</v>
      </c>
      <c r="H10" s="16" t="s">
        <v>173</v>
      </c>
      <c r="I10" s="302">
        <v>9</v>
      </c>
      <c r="J10" s="21">
        <v>9</v>
      </c>
      <c r="K10" s="21">
        <v>9</v>
      </c>
      <c r="L10" s="21">
        <v>9</v>
      </c>
      <c r="M10" s="21">
        <v>9</v>
      </c>
      <c r="N10" s="21">
        <v>9</v>
      </c>
      <c r="O10" s="21">
        <v>9</v>
      </c>
      <c r="P10" s="21">
        <v>9</v>
      </c>
      <c r="Q10" s="21">
        <v>9</v>
      </c>
      <c r="R10" s="21">
        <v>9</v>
      </c>
      <c r="S10" s="21">
        <v>9</v>
      </c>
      <c r="T10" s="21">
        <v>9</v>
      </c>
      <c r="U10" s="21">
        <v>9</v>
      </c>
    </row>
    <row r="11" spans="1:21" x14ac:dyDescent="0.3">
      <c r="A11" s="19" t="str">
        <f t="shared" si="0"/>
        <v>_201310</v>
      </c>
      <c r="B11" s="19" t="s">
        <v>177</v>
      </c>
      <c r="C11" s="21">
        <v>10</v>
      </c>
      <c r="D11" s="22">
        <v>4568</v>
      </c>
      <c r="F11" s="21">
        <v>10</v>
      </c>
      <c r="H11" s="16" t="s">
        <v>232</v>
      </c>
      <c r="I11" s="302">
        <v>10</v>
      </c>
      <c r="J11" s="21">
        <v>10</v>
      </c>
      <c r="K11" s="21">
        <v>10</v>
      </c>
      <c r="L11" s="21">
        <v>10</v>
      </c>
      <c r="M11" s="21">
        <v>10</v>
      </c>
      <c r="N11" s="21">
        <v>10</v>
      </c>
      <c r="O11" s="21">
        <v>10</v>
      </c>
      <c r="P11" s="21">
        <v>10</v>
      </c>
      <c r="Q11" s="21">
        <v>10</v>
      </c>
      <c r="R11" s="21">
        <v>10</v>
      </c>
      <c r="S11" s="21">
        <v>10</v>
      </c>
      <c r="T11" s="21">
        <v>10</v>
      </c>
      <c r="U11" s="21">
        <v>10</v>
      </c>
    </row>
    <row r="12" spans="1:21" x14ac:dyDescent="0.3">
      <c r="A12" s="19" t="str">
        <f t="shared" si="0"/>
        <v>_20141</v>
      </c>
      <c r="B12" s="19" t="s">
        <v>178</v>
      </c>
      <c r="C12" s="21">
        <v>1</v>
      </c>
      <c r="D12" s="22">
        <v>1118</v>
      </c>
      <c r="F12" s="21">
        <v>11</v>
      </c>
      <c r="H12" s="16" t="s">
        <v>319</v>
      </c>
      <c r="O12" s="21">
        <v>11</v>
      </c>
      <c r="P12" s="21">
        <v>11</v>
      </c>
      <c r="Q12" s="21">
        <v>11</v>
      </c>
      <c r="R12" s="21">
        <v>11</v>
      </c>
      <c r="S12" s="21">
        <v>11</v>
      </c>
      <c r="T12" s="21">
        <v>11</v>
      </c>
      <c r="U12" s="21">
        <v>11</v>
      </c>
    </row>
    <row r="13" spans="1:21" x14ac:dyDescent="0.3">
      <c r="A13" s="19" t="str">
        <f t="shared" si="0"/>
        <v>_20142</v>
      </c>
      <c r="B13" s="19" t="s">
        <v>178</v>
      </c>
      <c r="C13" s="21">
        <v>2</v>
      </c>
      <c r="D13" s="22">
        <v>1507</v>
      </c>
      <c r="F13" s="21">
        <v>12</v>
      </c>
      <c r="H13" s="16" t="s">
        <v>320</v>
      </c>
      <c r="O13" s="21">
        <v>12</v>
      </c>
      <c r="P13" s="21">
        <v>12</v>
      </c>
      <c r="Q13" s="21">
        <v>12</v>
      </c>
      <c r="R13" s="21">
        <v>12</v>
      </c>
      <c r="S13" s="21">
        <v>12</v>
      </c>
      <c r="T13" s="21">
        <v>12</v>
      </c>
      <c r="U13" s="21">
        <v>12</v>
      </c>
    </row>
    <row r="14" spans="1:21" x14ac:dyDescent="0.3">
      <c r="A14" s="19" t="str">
        <f t="shared" si="0"/>
        <v>_20143</v>
      </c>
      <c r="B14" s="19" t="s">
        <v>178</v>
      </c>
      <c r="C14" s="21">
        <v>3</v>
      </c>
      <c r="D14" s="22">
        <v>1897</v>
      </c>
      <c r="F14" s="21">
        <v>13</v>
      </c>
      <c r="H14" s="16" t="s">
        <v>346</v>
      </c>
      <c r="O14" s="21">
        <v>13</v>
      </c>
      <c r="P14" s="21">
        <v>13</v>
      </c>
      <c r="Q14" s="21">
        <v>13</v>
      </c>
      <c r="R14" s="21">
        <v>13</v>
      </c>
      <c r="S14" s="21">
        <v>13</v>
      </c>
      <c r="T14" s="21">
        <v>13</v>
      </c>
      <c r="U14" s="21">
        <v>13</v>
      </c>
    </row>
    <row r="15" spans="1:21" x14ac:dyDescent="0.3">
      <c r="A15" s="19" t="str">
        <f t="shared" si="0"/>
        <v>_20144</v>
      </c>
      <c r="B15" s="19" t="s">
        <v>178</v>
      </c>
      <c r="C15" s="21">
        <v>4</v>
      </c>
      <c r="D15" s="22">
        <v>2286</v>
      </c>
      <c r="F15" s="21">
        <v>14</v>
      </c>
      <c r="O15" s="21">
        <v>14</v>
      </c>
      <c r="P15" s="21">
        <v>14</v>
      </c>
      <c r="Q15" s="21">
        <v>14</v>
      </c>
      <c r="R15" s="21">
        <v>14</v>
      </c>
      <c r="S15" s="21">
        <v>14</v>
      </c>
      <c r="T15" s="21">
        <v>14</v>
      </c>
      <c r="U15" s="21">
        <v>14</v>
      </c>
    </row>
    <row r="16" spans="1:21" x14ac:dyDescent="0.3">
      <c r="A16" s="19" t="str">
        <f t="shared" si="0"/>
        <v>_20145</v>
      </c>
      <c r="B16" s="19" t="s">
        <v>178</v>
      </c>
      <c r="C16" s="21">
        <v>5</v>
      </c>
      <c r="D16" s="22">
        <v>2675</v>
      </c>
      <c r="F16" s="21">
        <v>15</v>
      </c>
      <c r="O16" s="21">
        <v>15</v>
      </c>
      <c r="P16" s="21">
        <v>15</v>
      </c>
      <c r="Q16" s="21">
        <v>15</v>
      </c>
      <c r="R16" s="21">
        <v>15</v>
      </c>
      <c r="S16" s="21">
        <v>15</v>
      </c>
      <c r="T16" s="21">
        <v>15</v>
      </c>
      <c r="U16" s="21">
        <v>15</v>
      </c>
    </row>
    <row r="17" spans="1:21" x14ac:dyDescent="0.3">
      <c r="A17" s="19" t="str">
        <f t="shared" si="0"/>
        <v>_20146</v>
      </c>
      <c r="B17" s="19" t="s">
        <v>178</v>
      </c>
      <c r="C17" s="21">
        <v>6</v>
      </c>
      <c r="D17" s="22">
        <v>3064</v>
      </c>
      <c r="F17" s="21">
        <v>16</v>
      </c>
      <c r="O17" s="21">
        <v>16</v>
      </c>
      <c r="P17" s="21">
        <v>16</v>
      </c>
      <c r="Q17" s="21">
        <v>16</v>
      </c>
      <c r="R17" s="21">
        <v>16</v>
      </c>
      <c r="S17" s="21">
        <v>16</v>
      </c>
      <c r="T17" s="21">
        <v>16</v>
      </c>
      <c r="U17" s="21">
        <v>16</v>
      </c>
    </row>
    <row r="18" spans="1:21" x14ac:dyDescent="0.3">
      <c r="A18" s="19" t="str">
        <f t="shared" si="0"/>
        <v>_20147</v>
      </c>
      <c r="B18" s="19" t="s">
        <v>178</v>
      </c>
      <c r="C18" s="21">
        <v>7</v>
      </c>
      <c r="D18" s="22">
        <v>3453</v>
      </c>
      <c r="F18" s="21">
        <v>17</v>
      </c>
      <c r="O18" s="21">
        <v>17</v>
      </c>
      <c r="P18" s="21">
        <v>17</v>
      </c>
      <c r="Q18" s="21">
        <v>17</v>
      </c>
      <c r="R18" s="21">
        <v>17</v>
      </c>
      <c r="S18" s="21">
        <v>17</v>
      </c>
      <c r="T18" s="21">
        <v>17</v>
      </c>
      <c r="U18" s="21">
        <v>17</v>
      </c>
    </row>
    <row r="19" spans="1:21" x14ac:dyDescent="0.3">
      <c r="A19" s="19" t="str">
        <f t="shared" si="0"/>
        <v>_20148</v>
      </c>
      <c r="B19" s="19" t="s">
        <v>178</v>
      </c>
      <c r="C19" s="21">
        <v>8</v>
      </c>
      <c r="D19" s="22">
        <v>3842</v>
      </c>
      <c r="F19" s="21">
        <v>18</v>
      </c>
      <c r="O19" s="21">
        <v>18</v>
      </c>
      <c r="P19" s="21">
        <v>18</v>
      </c>
      <c r="Q19" s="21">
        <v>18</v>
      </c>
      <c r="R19" s="21">
        <v>18</v>
      </c>
      <c r="S19" s="21">
        <v>18</v>
      </c>
      <c r="T19" s="21">
        <v>18</v>
      </c>
      <c r="U19" s="21">
        <v>18</v>
      </c>
    </row>
    <row r="20" spans="1:21" x14ac:dyDescent="0.3">
      <c r="A20" s="19" t="str">
        <f t="shared" si="0"/>
        <v>_20149</v>
      </c>
      <c r="B20" s="19" t="s">
        <v>178</v>
      </c>
      <c r="C20" s="21">
        <v>9</v>
      </c>
      <c r="D20" s="22">
        <v>4231</v>
      </c>
      <c r="F20" s="21">
        <v>19</v>
      </c>
      <c r="S20" s="21">
        <v>19</v>
      </c>
      <c r="T20" s="21">
        <v>19</v>
      </c>
    </row>
    <row r="21" spans="1:21" x14ac:dyDescent="0.3">
      <c r="A21" s="19" t="str">
        <f t="shared" si="0"/>
        <v>_201410</v>
      </c>
      <c r="B21" s="19" t="s">
        <v>178</v>
      </c>
      <c r="C21" s="21">
        <v>10</v>
      </c>
      <c r="D21" s="22">
        <v>4620</v>
      </c>
      <c r="F21" s="21">
        <v>20</v>
      </c>
      <c r="S21" s="21">
        <v>20</v>
      </c>
      <c r="T21" s="21">
        <v>20</v>
      </c>
    </row>
    <row r="22" spans="1:21" x14ac:dyDescent="0.3">
      <c r="A22" s="19" t="str">
        <f t="shared" si="0"/>
        <v>_20151</v>
      </c>
      <c r="B22" s="19" t="s">
        <v>179</v>
      </c>
      <c r="C22" s="21">
        <v>1</v>
      </c>
      <c r="D22" s="22">
        <v>1128</v>
      </c>
      <c r="F22" s="21">
        <v>21</v>
      </c>
      <c r="S22" s="21">
        <v>21</v>
      </c>
      <c r="T22" s="21">
        <v>21</v>
      </c>
    </row>
    <row r="23" spans="1:21" x14ac:dyDescent="0.3">
      <c r="A23" s="19" t="str">
        <f t="shared" si="0"/>
        <v>_20152</v>
      </c>
      <c r="B23" s="19" t="s">
        <v>179</v>
      </c>
      <c r="C23" s="21">
        <v>2</v>
      </c>
      <c r="D23" s="22">
        <v>1527</v>
      </c>
      <c r="F23" s="21">
        <v>22</v>
      </c>
      <c r="S23" s="21">
        <v>22</v>
      </c>
      <c r="T23" s="21">
        <v>22</v>
      </c>
    </row>
    <row r="24" spans="1:21" x14ac:dyDescent="0.3">
      <c r="A24" s="19" t="str">
        <f t="shared" si="0"/>
        <v>_20153</v>
      </c>
      <c r="B24" s="19" t="s">
        <v>179</v>
      </c>
      <c r="C24" s="21">
        <v>3</v>
      </c>
      <c r="D24" s="22">
        <v>1925</v>
      </c>
      <c r="F24" s="21">
        <v>23</v>
      </c>
      <c r="S24" s="21">
        <v>23</v>
      </c>
      <c r="T24" s="21">
        <v>23</v>
      </c>
    </row>
    <row r="25" spans="1:21" x14ac:dyDescent="0.3">
      <c r="A25" s="19" t="str">
        <f t="shared" si="0"/>
        <v>_20154</v>
      </c>
      <c r="B25" s="19" t="s">
        <v>179</v>
      </c>
      <c r="C25" s="21">
        <v>4</v>
      </c>
      <c r="D25" s="22">
        <v>2324</v>
      </c>
      <c r="F25" s="21">
        <v>24</v>
      </c>
      <c r="S25" s="21">
        <v>24</v>
      </c>
      <c r="T25" s="21">
        <v>24</v>
      </c>
    </row>
    <row r="26" spans="1:21" x14ac:dyDescent="0.3">
      <c r="A26" s="19" t="str">
        <f t="shared" si="0"/>
        <v>_20155</v>
      </c>
      <c r="B26" s="19" t="s">
        <v>179</v>
      </c>
      <c r="C26" s="21">
        <v>5</v>
      </c>
      <c r="D26" s="22">
        <v>2723</v>
      </c>
    </row>
    <row r="27" spans="1:21" x14ac:dyDescent="0.3">
      <c r="A27" s="19" t="str">
        <f t="shared" si="0"/>
        <v>_20156</v>
      </c>
      <c r="B27" s="19" t="s">
        <v>179</v>
      </c>
      <c r="C27" s="21">
        <v>6</v>
      </c>
      <c r="D27" s="22">
        <v>3121</v>
      </c>
    </row>
    <row r="28" spans="1:21" x14ac:dyDescent="0.3">
      <c r="A28" s="19" t="str">
        <f t="shared" si="0"/>
        <v>_20157</v>
      </c>
      <c r="B28" s="19" t="s">
        <v>179</v>
      </c>
      <c r="C28" s="21">
        <v>7</v>
      </c>
      <c r="D28" s="22">
        <v>3520</v>
      </c>
    </row>
    <row r="29" spans="1:21" x14ac:dyDescent="0.3">
      <c r="A29" s="19" t="str">
        <f t="shared" si="0"/>
        <v>_20158</v>
      </c>
      <c r="B29" s="19" t="s">
        <v>179</v>
      </c>
      <c r="C29" s="21">
        <v>8</v>
      </c>
      <c r="D29" s="22">
        <v>3919</v>
      </c>
    </row>
    <row r="30" spans="1:21" x14ac:dyDescent="0.3">
      <c r="A30" s="19" t="str">
        <f t="shared" si="0"/>
        <v>_20159</v>
      </c>
      <c r="B30" s="19" t="s">
        <v>179</v>
      </c>
      <c r="C30" s="21">
        <v>9</v>
      </c>
      <c r="D30" s="22">
        <v>4317</v>
      </c>
    </row>
    <row r="31" spans="1:21" x14ac:dyDescent="0.3">
      <c r="A31" s="19" t="str">
        <f t="shared" si="0"/>
        <v>_201510</v>
      </c>
      <c r="B31" s="19" t="s">
        <v>179</v>
      </c>
      <c r="C31" s="21">
        <v>10</v>
      </c>
      <c r="D31" s="22">
        <v>4716</v>
      </c>
    </row>
    <row r="32" spans="1:21" x14ac:dyDescent="0.3">
      <c r="A32" s="19" t="str">
        <f>B32&amp;C32</f>
        <v>_20161</v>
      </c>
      <c r="B32" s="19" t="s">
        <v>168</v>
      </c>
      <c r="C32" s="21">
        <v>1</v>
      </c>
      <c r="D32" s="22">
        <v>1139</v>
      </c>
    </row>
    <row r="33" spans="1:4" x14ac:dyDescent="0.3">
      <c r="A33" s="19" t="str">
        <f t="shared" ref="A33:A96" si="1">B33&amp;C33</f>
        <v>_20162</v>
      </c>
      <c r="B33" s="19" t="s">
        <v>168</v>
      </c>
      <c r="C33" s="21">
        <v>2</v>
      </c>
      <c r="D33" s="22">
        <v>1535</v>
      </c>
    </row>
    <row r="34" spans="1:4" x14ac:dyDescent="0.3">
      <c r="A34" s="19" t="str">
        <f t="shared" si="1"/>
        <v>_20163</v>
      </c>
      <c r="B34" s="19" t="s">
        <v>168</v>
      </c>
      <c r="C34" s="21">
        <v>3</v>
      </c>
      <c r="D34" s="22">
        <v>1932</v>
      </c>
    </row>
    <row r="35" spans="1:4" x14ac:dyDescent="0.3">
      <c r="A35" s="19" t="str">
        <f t="shared" si="1"/>
        <v>_20164</v>
      </c>
      <c r="B35" s="19" t="s">
        <v>168</v>
      </c>
      <c r="C35" s="21">
        <v>4</v>
      </c>
      <c r="D35" s="22">
        <v>2329</v>
      </c>
    </row>
    <row r="36" spans="1:4" x14ac:dyDescent="0.3">
      <c r="A36" s="19" t="str">
        <f t="shared" si="1"/>
        <v>_20165</v>
      </c>
      <c r="B36" s="19" t="s">
        <v>168</v>
      </c>
      <c r="C36" s="21">
        <v>5</v>
      </c>
      <c r="D36" s="22">
        <v>2726</v>
      </c>
    </row>
    <row r="37" spans="1:4" x14ac:dyDescent="0.3">
      <c r="A37" s="19" t="str">
        <f t="shared" si="1"/>
        <v>_20166</v>
      </c>
      <c r="B37" s="19" t="s">
        <v>168</v>
      </c>
      <c r="C37" s="21">
        <v>6</v>
      </c>
      <c r="D37" s="22">
        <v>3122</v>
      </c>
    </row>
    <row r="38" spans="1:4" x14ac:dyDescent="0.3">
      <c r="A38" s="19" t="str">
        <f t="shared" si="1"/>
        <v>_20167</v>
      </c>
      <c r="B38" s="19" t="s">
        <v>168</v>
      </c>
      <c r="C38" s="21">
        <v>7</v>
      </c>
      <c r="D38" s="22">
        <v>3520</v>
      </c>
    </row>
    <row r="39" spans="1:4" x14ac:dyDescent="0.3">
      <c r="A39" s="19" t="str">
        <f t="shared" si="1"/>
        <v>_20168</v>
      </c>
      <c r="B39" s="19" t="s">
        <v>168</v>
      </c>
      <c r="C39" s="21">
        <v>8</v>
      </c>
      <c r="D39" s="22">
        <v>3919</v>
      </c>
    </row>
    <row r="40" spans="1:4" x14ac:dyDescent="0.3">
      <c r="A40" s="19" t="str">
        <f t="shared" si="1"/>
        <v>_20169</v>
      </c>
      <c r="B40" s="19" t="s">
        <v>168</v>
      </c>
      <c r="C40" s="21">
        <v>9</v>
      </c>
      <c r="D40" s="22">
        <v>4317</v>
      </c>
    </row>
    <row r="41" spans="1:4" x14ac:dyDescent="0.3">
      <c r="A41" s="19" t="str">
        <f t="shared" si="1"/>
        <v>_201610</v>
      </c>
      <c r="B41" s="19" t="s">
        <v>168</v>
      </c>
      <c r="C41" s="21">
        <v>10</v>
      </c>
      <c r="D41" s="22">
        <v>4716</v>
      </c>
    </row>
    <row r="42" spans="1:4" x14ac:dyDescent="0.3">
      <c r="A42" s="19" t="str">
        <f t="shared" si="1"/>
        <v>_20171</v>
      </c>
      <c r="B42" s="19" t="s">
        <v>169</v>
      </c>
      <c r="C42" s="21">
        <v>1</v>
      </c>
      <c r="D42" s="22">
        <v>1156</v>
      </c>
    </row>
    <row r="43" spans="1:4" x14ac:dyDescent="0.3">
      <c r="A43" s="19" t="str">
        <f t="shared" si="1"/>
        <v>_20172</v>
      </c>
      <c r="B43" s="19" t="s">
        <v>169</v>
      </c>
      <c r="C43" s="21">
        <v>2</v>
      </c>
      <c r="D43" s="22">
        <v>1556</v>
      </c>
    </row>
    <row r="44" spans="1:4" x14ac:dyDescent="0.3">
      <c r="A44" s="19" t="str">
        <f t="shared" si="1"/>
        <v>_20173</v>
      </c>
      <c r="B44" s="19" t="s">
        <v>169</v>
      </c>
      <c r="C44" s="21">
        <v>3</v>
      </c>
      <c r="D44" s="22">
        <v>1957</v>
      </c>
    </row>
    <row r="45" spans="1:4" x14ac:dyDescent="0.3">
      <c r="A45" s="19" t="str">
        <f t="shared" si="1"/>
        <v>_20174</v>
      </c>
      <c r="B45" s="19" t="s">
        <v>169</v>
      </c>
      <c r="C45" s="21">
        <v>4</v>
      </c>
      <c r="D45" s="22">
        <v>2358</v>
      </c>
    </row>
    <row r="46" spans="1:4" x14ac:dyDescent="0.3">
      <c r="A46" s="19" t="str">
        <f t="shared" si="1"/>
        <v>_20175</v>
      </c>
      <c r="B46" s="19" t="s">
        <v>169</v>
      </c>
      <c r="C46" s="21">
        <v>5</v>
      </c>
      <c r="D46" s="22">
        <v>2758</v>
      </c>
    </row>
    <row r="47" spans="1:4" x14ac:dyDescent="0.3">
      <c r="A47" s="19" t="str">
        <f t="shared" si="1"/>
        <v>_20176</v>
      </c>
      <c r="B47" s="19" t="s">
        <v>169</v>
      </c>
      <c r="C47" s="21">
        <v>6</v>
      </c>
      <c r="D47" s="22">
        <v>3159</v>
      </c>
    </row>
    <row r="48" spans="1:4" x14ac:dyDescent="0.3">
      <c r="A48" s="19" t="str">
        <f t="shared" si="1"/>
        <v>_20177</v>
      </c>
      <c r="B48" s="19" t="s">
        <v>169</v>
      </c>
      <c r="C48" s="21">
        <v>7</v>
      </c>
      <c r="D48" s="22">
        <v>3559</v>
      </c>
    </row>
    <row r="49" spans="1:4" x14ac:dyDescent="0.3">
      <c r="A49" s="19" t="str">
        <f t="shared" si="1"/>
        <v>_20178</v>
      </c>
      <c r="B49" s="19" t="s">
        <v>169</v>
      </c>
      <c r="C49" s="21">
        <v>8</v>
      </c>
      <c r="D49" s="22">
        <v>3960</v>
      </c>
    </row>
    <row r="50" spans="1:4" x14ac:dyDescent="0.3">
      <c r="A50" s="19" t="str">
        <f t="shared" si="1"/>
        <v>_20179</v>
      </c>
      <c r="B50" s="19" t="s">
        <v>169</v>
      </c>
      <c r="C50" s="21">
        <v>9</v>
      </c>
      <c r="D50" s="22">
        <v>4360</v>
      </c>
    </row>
    <row r="51" spans="1:4" x14ac:dyDescent="0.3">
      <c r="A51" s="19" t="str">
        <f t="shared" si="1"/>
        <v>_201710</v>
      </c>
      <c r="B51" s="19" t="s">
        <v>169</v>
      </c>
      <c r="C51" s="21">
        <v>10</v>
      </c>
      <c r="D51" s="22">
        <v>4761</v>
      </c>
    </row>
    <row r="52" spans="1:4" x14ac:dyDescent="0.3">
      <c r="A52" s="19" t="str">
        <f t="shared" si="1"/>
        <v>_20181</v>
      </c>
      <c r="B52" s="19" t="s">
        <v>170</v>
      </c>
      <c r="C52" s="21">
        <v>1</v>
      </c>
      <c r="D52" s="22">
        <v>1163</v>
      </c>
    </row>
    <row r="53" spans="1:4" x14ac:dyDescent="0.3">
      <c r="A53" s="19" t="str">
        <f t="shared" si="1"/>
        <v>_20182</v>
      </c>
      <c r="B53" s="19" t="s">
        <v>170</v>
      </c>
      <c r="C53" s="21">
        <v>2</v>
      </c>
      <c r="D53" s="22">
        <v>1577</v>
      </c>
    </row>
    <row r="54" spans="1:4" x14ac:dyDescent="0.3">
      <c r="A54" s="19" t="str">
        <f t="shared" si="1"/>
        <v>_20183</v>
      </c>
      <c r="B54" s="19" t="s">
        <v>170</v>
      </c>
      <c r="C54" s="21">
        <v>3</v>
      </c>
      <c r="D54" s="22">
        <v>1991</v>
      </c>
    </row>
    <row r="55" spans="1:4" x14ac:dyDescent="0.3">
      <c r="A55" s="19" t="str">
        <f t="shared" si="1"/>
        <v>_20184</v>
      </c>
      <c r="B55" s="19" t="s">
        <v>170</v>
      </c>
      <c r="C55" s="21">
        <v>4</v>
      </c>
      <c r="D55" s="22">
        <v>2405</v>
      </c>
    </row>
    <row r="56" spans="1:4" x14ac:dyDescent="0.3">
      <c r="A56" s="19" t="str">
        <f t="shared" si="1"/>
        <v>_20185</v>
      </c>
      <c r="B56" s="19" t="s">
        <v>170</v>
      </c>
      <c r="C56" s="21">
        <v>5</v>
      </c>
      <c r="D56" s="22">
        <v>2819</v>
      </c>
    </row>
    <row r="57" spans="1:4" x14ac:dyDescent="0.3">
      <c r="A57" s="19" t="str">
        <f t="shared" si="1"/>
        <v>_20186</v>
      </c>
      <c r="B57" s="19" t="s">
        <v>170</v>
      </c>
      <c r="C57" s="21">
        <v>6</v>
      </c>
      <c r="D57" s="22">
        <v>3233</v>
      </c>
    </row>
    <row r="58" spans="1:4" x14ac:dyDescent="0.3">
      <c r="A58" s="19" t="str">
        <f t="shared" si="1"/>
        <v>_20187</v>
      </c>
      <c r="B58" s="19" t="s">
        <v>170</v>
      </c>
      <c r="C58" s="21">
        <v>7</v>
      </c>
      <c r="D58" s="22">
        <v>3647</v>
      </c>
    </row>
    <row r="59" spans="1:4" x14ac:dyDescent="0.3">
      <c r="A59" s="19" t="str">
        <f t="shared" si="1"/>
        <v>_20188</v>
      </c>
      <c r="B59" s="19" t="s">
        <v>170</v>
      </c>
      <c r="C59" s="21">
        <v>8</v>
      </c>
      <c r="D59" s="22">
        <v>4061</v>
      </c>
    </row>
    <row r="60" spans="1:4" x14ac:dyDescent="0.3">
      <c r="A60" s="19" t="str">
        <f t="shared" si="1"/>
        <v>_20189</v>
      </c>
      <c r="B60" s="19" t="s">
        <v>170</v>
      </c>
      <c r="C60" s="21">
        <v>9</v>
      </c>
      <c r="D60" s="22">
        <v>4475</v>
      </c>
    </row>
    <row r="61" spans="1:4" x14ac:dyDescent="0.3">
      <c r="A61" s="19" t="str">
        <f t="shared" si="1"/>
        <v>_201810</v>
      </c>
      <c r="B61" s="19" t="s">
        <v>170</v>
      </c>
      <c r="C61" s="21">
        <v>10</v>
      </c>
      <c r="D61" s="22">
        <v>4889</v>
      </c>
    </row>
    <row r="62" spans="1:4" x14ac:dyDescent="0.3">
      <c r="A62" s="19" t="str">
        <f t="shared" si="1"/>
        <v>_20191</v>
      </c>
      <c r="B62" s="19" t="s">
        <v>171</v>
      </c>
      <c r="C62" s="21">
        <v>1</v>
      </c>
      <c r="D62" s="22">
        <v>1197</v>
      </c>
    </row>
    <row r="63" spans="1:4" x14ac:dyDescent="0.3">
      <c r="A63" s="19" t="str">
        <f t="shared" si="1"/>
        <v>_20192</v>
      </c>
      <c r="B63" s="19" t="s">
        <v>171</v>
      </c>
      <c r="C63" s="21">
        <v>2</v>
      </c>
      <c r="D63" s="22">
        <v>1621</v>
      </c>
    </row>
    <row r="64" spans="1:4" x14ac:dyDescent="0.3">
      <c r="A64" s="19" t="str">
        <f t="shared" si="1"/>
        <v>_20193</v>
      </c>
      <c r="B64" s="19" t="s">
        <v>171</v>
      </c>
      <c r="C64" s="21">
        <v>3</v>
      </c>
      <c r="D64" s="22">
        <v>2044</v>
      </c>
    </row>
    <row r="65" spans="1:4" x14ac:dyDescent="0.3">
      <c r="A65" s="19" t="str">
        <f t="shared" si="1"/>
        <v>_20194</v>
      </c>
      <c r="B65" s="19" t="s">
        <v>171</v>
      </c>
      <c r="C65" s="21">
        <v>4</v>
      </c>
      <c r="D65" s="22">
        <v>2468</v>
      </c>
    </row>
    <row r="66" spans="1:4" x14ac:dyDescent="0.3">
      <c r="A66" s="19" t="str">
        <f t="shared" si="1"/>
        <v>_20195</v>
      </c>
      <c r="B66" s="19" t="s">
        <v>171</v>
      </c>
      <c r="C66" s="21">
        <v>5</v>
      </c>
      <c r="D66" s="22">
        <v>2891</v>
      </c>
    </row>
    <row r="67" spans="1:4" x14ac:dyDescent="0.3">
      <c r="A67" s="19" t="str">
        <f t="shared" si="1"/>
        <v>_20196</v>
      </c>
      <c r="B67" s="19" t="s">
        <v>171</v>
      </c>
      <c r="C67" s="21">
        <v>6</v>
      </c>
      <c r="D67" s="22">
        <v>3315</v>
      </c>
    </row>
    <row r="68" spans="1:4" x14ac:dyDescent="0.3">
      <c r="A68" s="19" t="str">
        <f t="shared" si="1"/>
        <v>_20197</v>
      </c>
      <c r="B68" s="19" t="s">
        <v>171</v>
      </c>
      <c r="C68" s="21">
        <v>7</v>
      </c>
      <c r="D68" s="22">
        <v>3738</v>
      </c>
    </row>
    <row r="69" spans="1:4" x14ac:dyDescent="0.3">
      <c r="A69" s="19" t="str">
        <f t="shared" si="1"/>
        <v>_20198</v>
      </c>
      <c r="B69" s="19" t="s">
        <v>171</v>
      </c>
      <c r="C69" s="21">
        <v>8</v>
      </c>
      <c r="D69" s="22">
        <v>4162</v>
      </c>
    </row>
    <row r="70" spans="1:4" x14ac:dyDescent="0.3">
      <c r="A70" s="19" t="str">
        <f t="shared" si="1"/>
        <v>_20199</v>
      </c>
      <c r="B70" s="19" t="s">
        <v>171</v>
      </c>
      <c r="C70" s="21">
        <v>9</v>
      </c>
      <c r="D70" s="22">
        <v>4586</v>
      </c>
    </row>
    <row r="71" spans="1:4" x14ac:dyDescent="0.3">
      <c r="A71" s="19" t="str">
        <f t="shared" si="1"/>
        <v>_201910</v>
      </c>
      <c r="B71" s="19" t="s">
        <v>171</v>
      </c>
      <c r="C71" s="21">
        <v>10</v>
      </c>
      <c r="D71" s="22">
        <v>5009</v>
      </c>
    </row>
    <row r="72" spans="1:4" x14ac:dyDescent="0.3">
      <c r="A72" s="19" t="str">
        <f t="shared" si="1"/>
        <v>_201911</v>
      </c>
      <c r="B72" s="19" t="s">
        <v>171</v>
      </c>
      <c r="C72" s="21">
        <v>11</v>
      </c>
      <c r="D72" s="22">
        <v>5434</v>
      </c>
    </row>
    <row r="73" spans="1:4" x14ac:dyDescent="0.3">
      <c r="A73" s="19" t="str">
        <f t="shared" si="1"/>
        <v>_201912</v>
      </c>
      <c r="B73" s="19" t="s">
        <v>171</v>
      </c>
      <c r="C73" s="21">
        <v>12</v>
      </c>
      <c r="D73" s="20">
        <v>5858</v>
      </c>
    </row>
    <row r="74" spans="1:4" x14ac:dyDescent="0.3">
      <c r="A74" s="19" t="str">
        <f t="shared" si="1"/>
        <v>_201913</v>
      </c>
      <c r="B74" s="19" t="s">
        <v>171</v>
      </c>
      <c r="C74" s="21">
        <v>13</v>
      </c>
      <c r="D74" s="20">
        <v>6282</v>
      </c>
    </row>
    <row r="75" spans="1:4" x14ac:dyDescent="0.3">
      <c r="A75" s="19" t="str">
        <f t="shared" si="1"/>
        <v>_201914</v>
      </c>
      <c r="B75" s="19" t="s">
        <v>171</v>
      </c>
      <c r="C75" s="21">
        <v>14</v>
      </c>
      <c r="D75" s="20">
        <v>6706</v>
      </c>
    </row>
    <row r="76" spans="1:4" x14ac:dyDescent="0.3">
      <c r="A76" s="19" t="str">
        <f t="shared" si="1"/>
        <v>_201915</v>
      </c>
      <c r="B76" s="19" t="s">
        <v>171</v>
      </c>
      <c r="C76" s="21">
        <v>15</v>
      </c>
      <c r="D76" s="20">
        <v>7130</v>
      </c>
    </row>
    <row r="77" spans="1:4" x14ac:dyDescent="0.3">
      <c r="A77" s="19" t="str">
        <f t="shared" si="1"/>
        <v>_201916</v>
      </c>
      <c r="B77" s="19" t="s">
        <v>171</v>
      </c>
      <c r="C77" s="21">
        <v>16</v>
      </c>
      <c r="D77" s="20">
        <v>7554</v>
      </c>
    </row>
    <row r="78" spans="1:4" x14ac:dyDescent="0.3">
      <c r="A78" s="19" t="str">
        <f t="shared" si="1"/>
        <v>_201917</v>
      </c>
      <c r="B78" s="19" t="s">
        <v>171</v>
      </c>
      <c r="C78" s="21">
        <v>17</v>
      </c>
      <c r="D78" s="20">
        <v>7978</v>
      </c>
    </row>
    <row r="79" spans="1:4" x14ac:dyDescent="0.3">
      <c r="A79" s="19" t="str">
        <f t="shared" si="1"/>
        <v>_201918</v>
      </c>
      <c r="B79" s="19" t="s">
        <v>171</v>
      </c>
      <c r="C79" s="21">
        <v>18</v>
      </c>
      <c r="D79" s="20">
        <v>8402</v>
      </c>
    </row>
    <row r="80" spans="1:4" x14ac:dyDescent="0.3">
      <c r="A80" s="19" t="str">
        <f t="shared" si="1"/>
        <v>_20201</v>
      </c>
      <c r="B80" s="19" t="s">
        <v>172</v>
      </c>
      <c r="C80" s="21">
        <v>1</v>
      </c>
      <c r="D80" s="20">
        <v>1223</v>
      </c>
    </row>
    <row r="81" spans="1:4" x14ac:dyDescent="0.3">
      <c r="A81" s="19" t="str">
        <f t="shared" si="1"/>
        <v>_20202</v>
      </c>
      <c r="B81" s="19" t="s">
        <v>172</v>
      </c>
      <c r="C81" s="21">
        <v>2</v>
      </c>
      <c r="D81" s="20">
        <v>1652</v>
      </c>
    </row>
    <row r="82" spans="1:4" x14ac:dyDescent="0.3">
      <c r="A82" s="19" t="str">
        <f t="shared" si="1"/>
        <v>_20203</v>
      </c>
      <c r="B82" s="19" t="s">
        <v>172</v>
      </c>
      <c r="C82" s="21">
        <v>3</v>
      </c>
      <c r="D82" s="20">
        <v>2082</v>
      </c>
    </row>
    <row r="83" spans="1:4" x14ac:dyDescent="0.3">
      <c r="A83" s="19" t="str">
        <f t="shared" si="1"/>
        <v>_20204</v>
      </c>
      <c r="B83" s="19" t="s">
        <v>172</v>
      </c>
      <c r="C83" s="21">
        <v>4</v>
      </c>
      <c r="D83" s="20">
        <v>2511</v>
      </c>
    </row>
    <row r="84" spans="1:4" x14ac:dyDescent="0.3">
      <c r="A84" s="19" t="str">
        <f t="shared" si="1"/>
        <v>_20205</v>
      </c>
      <c r="B84" s="19" t="s">
        <v>172</v>
      </c>
      <c r="C84" s="21">
        <v>5</v>
      </c>
      <c r="D84" s="20">
        <v>2940</v>
      </c>
    </row>
    <row r="85" spans="1:4" x14ac:dyDescent="0.3">
      <c r="A85" s="19" t="str">
        <f t="shared" si="1"/>
        <v>_20206</v>
      </c>
      <c r="B85" s="19" t="s">
        <v>172</v>
      </c>
      <c r="C85" s="21">
        <v>6</v>
      </c>
      <c r="D85" s="20">
        <v>3370</v>
      </c>
    </row>
    <row r="86" spans="1:4" x14ac:dyDescent="0.3">
      <c r="A86" s="19" t="str">
        <f t="shared" si="1"/>
        <v>_20207</v>
      </c>
      <c r="B86" s="19" t="s">
        <v>172</v>
      </c>
      <c r="C86" s="21">
        <v>7</v>
      </c>
      <c r="D86" s="20">
        <v>3799</v>
      </c>
    </row>
    <row r="87" spans="1:4" x14ac:dyDescent="0.3">
      <c r="A87" s="19" t="str">
        <f t="shared" si="1"/>
        <v>_20208</v>
      </c>
      <c r="B87" s="19" t="s">
        <v>172</v>
      </c>
      <c r="C87" s="21">
        <v>8</v>
      </c>
      <c r="D87" s="20">
        <v>4228</v>
      </c>
    </row>
    <row r="88" spans="1:4" x14ac:dyDescent="0.3">
      <c r="A88" s="19" t="str">
        <f t="shared" si="1"/>
        <v>_20209</v>
      </c>
      <c r="B88" s="19" t="s">
        <v>172</v>
      </c>
      <c r="C88" s="21">
        <v>9</v>
      </c>
      <c r="D88" s="20">
        <v>4657</v>
      </c>
    </row>
    <row r="89" spans="1:4" x14ac:dyDescent="0.3">
      <c r="A89" s="19" t="str">
        <f t="shared" si="1"/>
        <v>_202010</v>
      </c>
      <c r="B89" s="19" t="s">
        <v>172</v>
      </c>
      <c r="C89" s="21">
        <v>10</v>
      </c>
      <c r="D89" s="20">
        <v>5086</v>
      </c>
    </row>
    <row r="90" spans="1:4" x14ac:dyDescent="0.3">
      <c r="A90" s="19" t="str">
        <f t="shared" si="1"/>
        <v>_202011</v>
      </c>
      <c r="B90" s="19" t="s">
        <v>172</v>
      </c>
      <c r="C90" s="21">
        <v>11</v>
      </c>
      <c r="D90" s="20">
        <v>5515</v>
      </c>
    </row>
    <row r="91" spans="1:4" x14ac:dyDescent="0.3">
      <c r="A91" s="19" t="str">
        <f t="shared" si="1"/>
        <v>_202012</v>
      </c>
      <c r="B91" s="19" t="s">
        <v>172</v>
      </c>
      <c r="C91" s="21">
        <v>12</v>
      </c>
      <c r="D91" s="20">
        <v>5944</v>
      </c>
    </row>
    <row r="92" spans="1:4" x14ac:dyDescent="0.3">
      <c r="A92" s="19" t="str">
        <f t="shared" si="1"/>
        <v>_202013</v>
      </c>
      <c r="B92" s="19" t="s">
        <v>172</v>
      </c>
      <c r="C92" s="21">
        <v>13</v>
      </c>
      <c r="D92" s="20">
        <v>6373</v>
      </c>
    </row>
    <row r="93" spans="1:4" x14ac:dyDescent="0.3">
      <c r="A93" s="19" t="str">
        <f t="shared" si="1"/>
        <v>_202014</v>
      </c>
      <c r="B93" s="19" t="s">
        <v>172</v>
      </c>
      <c r="C93" s="21">
        <v>14</v>
      </c>
      <c r="D93" s="20">
        <v>6802</v>
      </c>
    </row>
    <row r="94" spans="1:4" x14ac:dyDescent="0.3">
      <c r="A94" s="19" t="str">
        <f t="shared" si="1"/>
        <v>_202015</v>
      </c>
      <c r="B94" s="19" t="s">
        <v>172</v>
      </c>
      <c r="C94" s="21">
        <v>15</v>
      </c>
      <c r="D94" s="20">
        <v>7231</v>
      </c>
    </row>
    <row r="95" spans="1:4" x14ac:dyDescent="0.3">
      <c r="A95" s="19" t="str">
        <f t="shared" si="1"/>
        <v>_202016</v>
      </c>
      <c r="B95" s="19" t="s">
        <v>172</v>
      </c>
      <c r="C95" s="21">
        <v>16</v>
      </c>
      <c r="D95" s="20">
        <v>7660</v>
      </c>
    </row>
    <row r="96" spans="1:4" x14ac:dyDescent="0.3">
      <c r="A96" s="19" t="str">
        <f t="shared" si="1"/>
        <v>_202017</v>
      </c>
      <c r="B96" s="19" t="s">
        <v>172</v>
      </c>
      <c r="C96" s="21">
        <v>17</v>
      </c>
      <c r="D96" s="20">
        <v>8089</v>
      </c>
    </row>
    <row r="97" spans="1:4" x14ac:dyDescent="0.3">
      <c r="A97" s="19" t="str">
        <f t="shared" ref="A97:A160" si="2">B97&amp;C97</f>
        <v>_202018</v>
      </c>
      <c r="B97" s="19" t="s">
        <v>172</v>
      </c>
      <c r="C97" s="21">
        <v>18</v>
      </c>
      <c r="D97" s="20">
        <v>8518</v>
      </c>
    </row>
    <row r="98" spans="1:4" x14ac:dyDescent="0.3">
      <c r="A98" s="16" t="str">
        <f t="shared" si="2"/>
        <v>_20211</v>
      </c>
      <c r="B98" s="18" t="s">
        <v>173</v>
      </c>
      <c r="C98" s="21">
        <v>1</v>
      </c>
      <c r="D98" s="20">
        <v>1234</v>
      </c>
    </row>
    <row r="99" spans="1:4" x14ac:dyDescent="0.3">
      <c r="A99" s="16" t="str">
        <f t="shared" si="2"/>
        <v>_20212</v>
      </c>
      <c r="B99" s="18" t="s">
        <v>173</v>
      </c>
      <c r="C99" s="21">
        <v>2</v>
      </c>
      <c r="D99" s="20">
        <v>1669</v>
      </c>
    </row>
    <row r="100" spans="1:4" x14ac:dyDescent="0.3">
      <c r="A100" s="16" t="str">
        <f t="shared" si="2"/>
        <v>_20213</v>
      </c>
      <c r="B100" s="18" t="s">
        <v>173</v>
      </c>
      <c r="C100" s="21">
        <v>3</v>
      </c>
      <c r="D100" s="20">
        <v>2105</v>
      </c>
    </row>
    <row r="101" spans="1:4" x14ac:dyDescent="0.3">
      <c r="A101" s="16" t="str">
        <f t="shared" si="2"/>
        <v>_20214</v>
      </c>
      <c r="B101" s="18" t="s">
        <v>173</v>
      </c>
      <c r="C101" s="21">
        <v>4</v>
      </c>
      <c r="D101" s="20">
        <v>2540</v>
      </c>
    </row>
    <row r="102" spans="1:4" x14ac:dyDescent="0.3">
      <c r="A102" s="16" t="str">
        <f t="shared" si="2"/>
        <v>_20215</v>
      </c>
      <c r="B102" s="18" t="s">
        <v>173</v>
      </c>
      <c r="C102" s="21">
        <v>5</v>
      </c>
      <c r="D102" s="20">
        <v>2975</v>
      </c>
    </row>
    <row r="103" spans="1:4" x14ac:dyDescent="0.3">
      <c r="A103" s="16" t="str">
        <f t="shared" si="2"/>
        <v>_20216</v>
      </c>
      <c r="B103" s="18" t="s">
        <v>173</v>
      </c>
      <c r="C103" s="21">
        <v>6</v>
      </c>
      <c r="D103" s="20">
        <v>3410</v>
      </c>
    </row>
    <row r="104" spans="1:4" x14ac:dyDescent="0.3">
      <c r="A104" s="16" t="str">
        <f t="shared" si="2"/>
        <v>_20217</v>
      </c>
      <c r="B104" s="18" t="s">
        <v>173</v>
      </c>
      <c r="C104" s="21">
        <v>7</v>
      </c>
      <c r="D104" s="20">
        <v>3845</v>
      </c>
    </row>
    <row r="105" spans="1:4" x14ac:dyDescent="0.3">
      <c r="A105" s="16" t="str">
        <f t="shared" si="2"/>
        <v>_20218</v>
      </c>
      <c r="B105" s="18" t="s">
        <v>173</v>
      </c>
      <c r="C105" s="21">
        <v>8</v>
      </c>
      <c r="D105" s="20">
        <v>4280</v>
      </c>
    </row>
    <row r="106" spans="1:4" x14ac:dyDescent="0.3">
      <c r="A106" s="16" t="str">
        <f t="shared" si="2"/>
        <v>_20219</v>
      </c>
      <c r="B106" s="18" t="s">
        <v>173</v>
      </c>
      <c r="C106" s="21">
        <v>9</v>
      </c>
      <c r="D106" s="20">
        <v>4715</v>
      </c>
    </row>
    <row r="107" spans="1:4" x14ac:dyDescent="0.3">
      <c r="A107" s="16" t="str">
        <f t="shared" si="2"/>
        <v>_202110</v>
      </c>
      <c r="B107" s="18" t="s">
        <v>173</v>
      </c>
      <c r="C107" s="21">
        <v>10</v>
      </c>
      <c r="D107" s="20">
        <v>5150</v>
      </c>
    </row>
    <row r="108" spans="1:4" x14ac:dyDescent="0.3">
      <c r="A108" s="16" t="str">
        <f t="shared" si="2"/>
        <v>_202111</v>
      </c>
      <c r="B108" s="18" t="s">
        <v>173</v>
      </c>
      <c r="C108" s="21">
        <v>11</v>
      </c>
      <c r="D108" s="20">
        <v>5585</v>
      </c>
    </row>
    <row r="109" spans="1:4" x14ac:dyDescent="0.3">
      <c r="A109" s="16" t="str">
        <f t="shared" si="2"/>
        <v>_202112</v>
      </c>
      <c r="B109" s="18" t="s">
        <v>173</v>
      </c>
      <c r="C109" s="21">
        <v>12</v>
      </c>
      <c r="D109" s="20">
        <v>6020</v>
      </c>
    </row>
    <row r="110" spans="1:4" x14ac:dyDescent="0.3">
      <c r="A110" s="16" t="str">
        <f t="shared" si="2"/>
        <v>_202113</v>
      </c>
      <c r="B110" s="18" t="s">
        <v>173</v>
      </c>
      <c r="C110" s="21">
        <v>13</v>
      </c>
      <c r="D110" s="20">
        <v>6455</v>
      </c>
    </row>
    <row r="111" spans="1:4" x14ac:dyDescent="0.3">
      <c r="A111" s="16" t="str">
        <f t="shared" si="2"/>
        <v>_202114</v>
      </c>
      <c r="B111" s="18" t="s">
        <v>173</v>
      </c>
      <c r="C111" s="21">
        <v>14</v>
      </c>
      <c r="D111" s="20">
        <v>6890</v>
      </c>
    </row>
    <row r="112" spans="1:4" x14ac:dyDescent="0.3">
      <c r="A112" s="16" t="str">
        <f t="shared" si="2"/>
        <v>_202115</v>
      </c>
      <c r="B112" s="18" t="s">
        <v>173</v>
      </c>
      <c r="C112" s="21">
        <v>15</v>
      </c>
      <c r="D112" s="20">
        <v>7326</v>
      </c>
    </row>
    <row r="113" spans="1:4" x14ac:dyDescent="0.3">
      <c r="A113" s="16" t="str">
        <f t="shared" si="2"/>
        <v>_202116</v>
      </c>
      <c r="B113" s="18" t="s">
        <v>173</v>
      </c>
      <c r="C113" s="21">
        <v>16</v>
      </c>
      <c r="D113" s="20">
        <v>7761</v>
      </c>
    </row>
    <row r="114" spans="1:4" x14ac:dyDescent="0.3">
      <c r="A114" s="16" t="str">
        <f t="shared" si="2"/>
        <v>_202117</v>
      </c>
      <c r="B114" s="18" t="s">
        <v>173</v>
      </c>
      <c r="C114" s="21">
        <v>17</v>
      </c>
      <c r="D114" s="20">
        <v>8196</v>
      </c>
    </row>
    <row r="115" spans="1:4" x14ac:dyDescent="0.3">
      <c r="A115" s="16" t="str">
        <f t="shared" si="2"/>
        <v>_202118</v>
      </c>
      <c r="B115" s="18" t="s">
        <v>173</v>
      </c>
      <c r="C115" s="21">
        <v>18</v>
      </c>
      <c r="D115" s="20">
        <v>8631</v>
      </c>
    </row>
    <row r="116" spans="1:4" x14ac:dyDescent="0.3">
      <c r="A116" s="19" t="str">
        <f t="shared" si="2"/>
        <v>_20221</v>
      </c>
      <c r="B116" s="19" t="s">
        <v>232</v>
      </c>
      <c r="C116" s="21">
        <v>1</v>
      </c>
      <c r="D116" s="20">
        <v>1302</v>
      </c>
    </row>
    <row r="117" spans="1:4" x14ac:dyDescent="0.3">
      <c r="A117" s="19" t="str">
        <f t="shared" si="2"/>
        <v>_20222</v>
      </c>
      <c r="B117" s="19" t="s">
        <v>232</v>
      </c>
      <c r="C117" s="21">
        <v>2</v>
      </c>
      <c r="D117" s="20">
        <v>1755</v>
      </c>
    </row>
    <row r="118" spans="1:4" x14ac:dyDescent="0.3">
      <c r="A118" s="19" t="str">
        <f t="shared" si="2"/>
        <v>_20223</v>
      </c>
      <c r="B118" s="19" t="s">
        <v>232</v>
      </c>
      <c r="C118" s="21">
        <v>3</v>
      </c>
      <c r="D118" s="20">
        <v>2207</v>
      </c>
    </row>
    <row r="119" spans="1:4" x14ac:dyDescent="0.3">
      <c r="A119" s="19" t="str">
        <f t="shared" si="2"/>
        <v>_20224</v>
      </c>
      <c r="B119" s="19" t="s">
        <v>232</v>
      </c>
      <c r="C119" s="21">
        <v>4</v>
      </c>
      <c r="D119" s="20">
        <v>2659</v>
      </c>
    </row>
    <row r="120" spans="1:4" x14ac:dyDescent="0.3">
      <c r="A120" s="19" t="str">
        <f t="shared" si="2"/>
        <v>_20225</v>
      </c>
      <c r="B120" s="19" t="s">
        <v>232</v>
      </c>
      <c r="C120" s="21">
        <v>5</v>
      </c>
      <c r="D120" s="20">
        <v>3112</v>
      </c>
    </row>
    <row r="121" spans="1:4" x14ac:dyDescent="0.3">
      <c r="A121" s="19" t="str">
        <f t="shared" si="2"/>
        <v>_20226</v>
      </c>
      <c r="B121" s="19" t="s">
        <v>232</v>
      </c>
      <c r="C121" s="21">
        <v>6</v>
      </c>
      <c r="D121" s="20">
        <v>3564</v>
      </c>
    </row>
    <row r="122" spans="1:4" x14ac:dyDescent="0.3">
      <c r="A122" s="19" t="str">
        <f t="shared" si="2"/>
        <v>_20227</v>
      </c>
      <c r="B122" s="19" t="s">
        <v>232</v>
      </c>
      <c r="C122" s="21">
        <v>7</v>
      </c>
      <c r="D122" s="20">
        <v>4016</v>
      </c>
    </row>
    <row r="123" spans="1:4" x14ac:dyDescent="0.3">
      <c r="A123" s="19" t="str">
        <f t="shared" si="2"/>
        <v>_20228</v>
      </c>
      <c r="B123" s="19" t="s">
        <v>232</v>
      </c>
      <c r="C123" s="21">
        <v>8</v>
      </c>
      <c r="D123" s="20">
        <v>4469</v>
      </c>
    </row>
    <row r="124" spans="1:4" x14ac:dyDescent="0.3">
      <c r="A124" s="19" t="str">
        <f t="shared" si="2"/>
        <v>_20229</v>
      </c>
      <c r="B124" s="19" t="s">
        <v>232</v>
      </c>
      <c r="C124" s="21">
        <v>9</v>
      </c>
      <c r="D124" s="20">
        <v>4921</v>
      </c>
    </row>
    <row r="125" spans="1:4" x14ac:dyDescent="0.3">
      <c r="A125" s="19" t="str">
        <f t="shared" si="2"/>
        <v>_202210</v>
      </c>
      <c r="B125" s="19" t="s">
        <v>232</v>
      </c>
      <c r="C125" s="21">
        <v>10</v>
      </c>
      <c r="D125" s="20">
        <v>5373</v>
      </c>
    </row>
    <row r="126" spans="1:4" x14ac:dyDescent="0.3">
      <c r="A126" s="19" t="str">
        <f t="shared" si="2"/>
        <v>_202211</v>
      </c>
      <c r="B126" s="19" t="s">
        <v>232</v>
      </c>
      <c r="C126" s="21">
        <v>11</v>
      </c>
      <c r="D126" s="20">
        <v>5826</v>
      </c>
    </row>
    <row r="127" spans="1:4" x14ac:dyDescent="0.3">
      <c r="A127" s="19" t="str">
        <f t="shared" si="2"/>
        <v>_202212</v>
      </c>
      <c r="B127" s="19" t="s">
        <v>232</v>
      </c>
      <c r="C127" s="21">
        <v>12</v>
      </c>
      <c r="D127" s="20">
        <v>6278</v>
      </c>
    </row>
    <row r="128" spans="1:4" x14ac:dyDescent="0.3">
      <c r="A128" s="19" t="str">
        <f t="shared" si="2"/>
        <v>_202213</v>
      </c>
      <c r="B128" s="19" t="s">
        <v>232</v>
      </c>
      <c r="C128" s="21">
        <v>13</v>
      </c>
      <c r="D128" s="20">
        <v>6730</v>
      </c>
    </row>
    <row r="129" spans="1:4" x14ac:dyDescent="0.3">
      <c r="A129" s="19" t="str">
        <f t="shared" si="2"/>
        <v>_202214</v>
      </c>
      <c r="B129" s="19" t="s">
        <v>232</v>
      </c>
      <c r="C129" s="21">
        <v>14</v>
      </c>
      <c r="D129" s="20">
        <v>7183</v>
      </c>
    </row>
    <row r="130" spans="1:4" x14ac:dyDescent="0.3">
      <c r="A130" s="19" t="str">
        <f t="shared" si="2"/>
        <v>_202215</v>
      </c>
      <c r="B130" s="19" t="s">
        <v>232</v>
      </c>
      <c r="C130" s="21">
        <v>15</v>
      </c>
      <c r="D130" s="20">
        <v>7635</v>
      </c>
    </row>
    <row r="131" spans="1:4" x14ac:dyDescent="0.3">
      <c r="A131" s="19" t="str">
        <f t="shared" si="2"/>
        <v>_202216</v>
      </c>
      <c r="B131" s="19" t="s">
        <v>232</v>
      </c>
      <c r="C131" s="21">
        <v>16</v>
      </c>
      <c r="D131" s="20">
        <v>8087</v>
      </c>
    </row>
    <row r="132" spans="1:4" x14ac:dyDescent="0.3">
      <c r="A132" s="19" t="str">
        <f t="shared" si="2"/>
        <v>_202217</v>
      </c>
      <c r="B132" s="19" t="s">
        <v>232</v>
      </c>
      <c r="C132" s="21">
        <v>17</v>
      </c>
      <c r="D132" s="20">
        <v>8540</v>
      </c>
    </row>
    <row r="133" spans="1:4" x14ac:dyDescent="0.3">
      <c r="A133" s="19" t="str">
        <f t="shared" si="2"/>
        <v>_202218</v>
      </c>
      <c r="B133" s="19" t="s">
        <v>232</v>
      </c>
      <c r="C133" s="21">
        <v>18</v>
      </c>
      <c r="D133" s="20">
        <v>8992</v>
      </c>
    </row>
    <row r="134" spans="1:4" x14ac:dyDescent="0.3">
      <c r="A134" s="19" t="str">
        <f t="shared" si="2"/>
        <v>_20231</v>
      </c>
      <c r="B134" s="19" t="s">
        <v>319</v>
      </c>
      <c r="C134" s="23">
        <v>1</v>
      </c>
      <c r="D134" s="20">
        <v>1397</v>
      </c>
    </row>
    <row r="135" spans="1:4" x14ac:dyDescent="0.3">
      <c r="A135" s="19" t="str">
        <f t="shared" si="2"/>
        <v>_20232</v>
      </c>
      <c r="B135" s="19" t="s">
        <v>319</v>
      </c>
      <c r="C135" s="21">
        <v>2</v>
      </c>
      <c r="D135" s="20">
        <v>1890</v>
      </c>
    </row>
    <row r="136" spans="1:4" x14ac:dyDescent="0.3">
      <c r="A136" s="19" t="str">
        <f t="shared" si="2"/>
        <v>_20233</v>
      </c>
      <c r="B136" s="19" t="s">
        <v>319</v>
      </c>
      <c r="C136" s="21">
        <v>3</v>
      </c>
      <c r="D136" s="20">
        <v>2382</v>
      </c>
    </row>
    <row r="137" spans="1:4" x14ac:dyDescent="0.3">
      <c r="A137" s="19" t="str">
        <f t="shared" si="2"/>
        <v>_20234</v>
      </c>
      <c r="B137" s="19" t="s">
        <v>319</v>
      </c>
      <c r="C137" s="21">
        <v>4</v>
      </c>
      <c r="D137" s="20">
        <v>2875</v>
      </c>
    </row>
    <row r="138" spans="1:4" x14ac:dyDescent="0.3">
      <c r="A138" s="19" t="str">
        <f t="shared" si="2"/>
        <v>_20235</v>
      </c>
      <c r="B138" s="19" t="s">
        <v>319</v>
      </c>
      <c r="C138" s="21">
        <v>5</v>
      </c>
      <c r="D138" s="20">
        <v>3368</v>
      </c>
    </row>
    <row r="139" spans="1:4" x14ac:dyDescent="0.3">
      <c r="A139" s="19" t="str">
        <f t="shared" si="2"/>
        <v>_20236</v>
      </c>
      <c r="B139" s="19" t="s">
        <v>319</v>
      </c>
      <c r="C139" s="21">
        <v>6</v>
      </c>
      <c r="D139" s="20">
        <v>3860</v>
      </c>
    </row>
    <row r="140" spans="1:4" x14ac:dyDescent="0.3">
      <c r="A140" s="19" t="str">
        <f t="shared" si="2"/>
        <v>_20237</v>
      </c>
      <c r="B140" s="19" t="s">
        <v>319</v>
      </c>
      <c r="C140" s="21">
        <v>7</v>
      </c>
      <c r="D140" s="20">
        <v>4353</v>
      </c>
    </row>
    <row r="141" spans="1:4" x14ac:dyDescent="0.3">
      <c r="A141" s="19" t="str">
        <f t="shared" si="2"/>
        <v>_20238</v>
      </c>
      <c r="B141" s="19" t="s">
        <v>319</v>
      </c>
      <c r="C141" s="21">
        <v>8</v>
      </c>
      <c r="D141" s="20">
        <v>4845</v>
      </c>
    </row>
    <row r="142" spans="1:4" x14ac:dyDescent="0.3">
      <c r="A142" s="19" t="str">
        <f t="shared" si="2"/>
        <v>_20239</v>
      </c>
      <c r="B142" s="19" t="s">
        <v>319</v>
      </c>
      <c r="C142" s="21">
        <v>9</v>
      </c>
      <c r="D142" s="20">
        <v>5338</v>
      </c>
    </row>
    <row r="143" spans="1:4" x14ac:dyDescent="0.3">
      <c r="A143" s="19" t="str">
        <f t="shared" si="2"/>
        <v>_202310</v>
      </c>
      <c r="B143" s="19" t="s">
        <v>319</v>
      </c>
      <c r="C143" s="21">
        <v>10</v>
      </c>
      <c r="D143" s="20">
        <v>5831</v>
      </c>
    </row>
    <row r="144" spans="1:4" x14ac:dyDescent="0.3">
      <c r="A144" s="19" t="str">
        <f t="shared" si="2"/>
        <v>_202311</v>
      </c>
      <c r="B144" s="19" t="s">
        <v>319</v>
      </c>
      <c r="C144" s="21">
        <v>11</v>
      </c>
      <c r="D144" s="20">
        <v>6323</v>
      </c>
    </row>
    <row r="145" spans="1:4" x14ac:dyDescent="0.3">
      <c r="A145" s="19" t="str">
        <f t="shared" si="2"/>
        <v>_202312</v>
      </c>
      <c r="B145" s="19" t="s">
        <v>319</v>
      </c>
      <c r="C145" s="21">
        <v>12</v>
      </c>
      <c r="D145" s="20">
        <v>6816</v>
      </c>
    </row>
    <row r="146" spans="1:4" x14ac:dyDescent="0.3">
      <c r="A146" s="19" t="str">
        <f t="shared" si="2"/>
        <v>_202313</v>
      </c>
      <c r="B146" s="19" t="s">
        <v>319</v>
      </c>
      <c r="C146" s="21">
        <v>13</v>
      </c>
      <c r="D146" s="20">
        <v>7308</v>
      </c>
    </row>
    <row r="147" spans="1:4" x14ac:dyDescent="0.3">
      <c r="A147" s="19" t="str">
        <f t="shared" si="2"/>
        <v>_202314</v>
      </c>
      <c r="B147" s="19" t="s">
        <v>319</v>
      </c>
      <c r="C147" s="21">
        <v>14</v>
      </c>
      <c r="D147" s="20">
        <v>7801</v>
      </c>
    </row>
    <row r="148" spans="1:4" x14ac:dyDescent="0.3">
      <c r="A148" s="19" t="str">
        <f t="shared" si="2"/>
        <v>_202315</v>
      </c>
      <c r="B148" s="19" t="s">
        <v>319</v>
      </c>
      <c r="C148" s="21">
        <v>15</v>
      </c>
      <c r="D148" s="20">
        <v>8293</v>
      </c>
    </row>
    <row r="149" spans="1:4" x14ac:dyDescent="0.3">
      <c r="A149" s="19" t="str">
        <f t="shared" si="2"/>
        <v>_202316</v>
      </c>
      <c r="B149" s="19" t="s">
        <v>319</v>
      </c>
      <c r="C149" s="21">
        <v>16</v>
      </c>
      <c r="D149" s="20">
        <v>8786</v>
      </c>
    </row>
    <row r="150" spans="1:4" x14ac:dyDescent="0.3">
      <c r="A150" s="19" t="str">
        <f t="shared" si="2"/>
        <v>_202317</v>
      </c>
      <c r="B150" s="19" t="s">
        <v>319</v>
      </c>
      <c r="C150" s="21">
        <v>17</v>
      </c>
      <c r="D150" s="20">
        <v>9279</v>
      </c>
    </row>
    <row r="151" spans="1:4" x14ac:dyDescent="0.3">
      <c r="A151" s="19" t="str">
        <f t="shared" si="2"/>
        <v>_202318</v>
      </c>
      <c r="B151" s="19" t="s">
        <v>319</v>
      </c>
      <c r="C151" s="21">
        <v>18</v>
      </c>
      <c r="D151" s="20">
        <v>9771</v>
      </c>
    </row>
    <row r="152" spans="1:4" x14ac:dyDescent="0.3">
      <c r="A152" s="19" t="str">
        <f t="shared" si="2"/>
        <v>_202319</v>
      </c>
      <c r="B152" s="19" t="s">
        <v>319</v>
      </c>
      <c r="C152" s="21">
        <v>19</v>
      </c>
      <c r="D152" s="20">
        <v>10264</v>
      </c>
    </row>
    <row r="153" spans="1:4" x14ac:dyDescent="0.3">
      <c r="A153" s="19" t="str">
        <f t="shared" si="2"/>
        <v>_202320</v>
      </c>
      <c r="B153" s="19" t="s">
        <v>319</v>
      </c>
      <c r="C153" s="21">
        <v>20</v>
      </c>
      <c r="D153" s="20">
        <v>10756</v>
      </c>
    </row>
    <row r="154" spans="1:4" x14ac:dyDescent="0.3">
      <c r="A154" s="19" t="str">
        <f t="shared" si="2"/>
        <v>_202321</v>
      </c>
      <c r="B154" s="19" t="s">
        <v>319</v>
      </c>
      <c r="C154" s="21">
        <v>21</v>
      </c>
      <c r="D154" s="20">
        <v>11249</v>
      </c>
    </row>
    <row r="155" spans="1:4" x14ac:dyDescent="0.3">
      <c r="A155" s="19" t="str">
        <f t="shared" si="2"/>
        <v>_202322</v>
      </c>
      <c r="B155" s="19" t="s">
        <v>319</v>
      </c>
      <c r="C155" s="21">
        <v>22</v>
      </c>
      <c r="D155" s="20">
        <v>11742</v>
      </c>
    </row>
    <row r="156" spans="1:4" x14ac:dyDescent="0.3">
      <c r="A156" s="19" t="str">
        <f t="shared" si="2"/>
        <v>_202323</v>
      </c>
      <c r="B156" s="19" t="s">
        <v>319</v>
      </c>
      <c r="C156" s="21">
        <v>23</v>
      </c>
      <c r="D156" s="20">
        <v>12234</v>
      </c>
    </row>
    <row r="157" spans="1:4" x14ac:dyDescent="0.3">
      <c r="A157" s="19" t="str">
        <f t="shared" si="2"/>
        <v>_202324</v>
      </c>
      <c r="B157" s="19" t="s">
        <v>319</v>
      </c>
      <c r="C157" s="21">
        <v>24</v>
      </c>
      <c r="D157" s="20">
        <v>12727</v>
      </c>
    </row>
    <row r="158" spans="1:4" x14ac:dyDescent="0.3">
      <c r="A158" s="19" t="str">
        <f t="shared" si="2"/>
        <v>_20241</v>
      </c>
      <c r="B158" s="19" t="s">
        <v>320</v>
      </c>
      <c r="C158" s="21">
        <v>1</v>
      </c>
      <c r="D158" s="20">
        <v>1443</v>
      </c>
    </row>
    <row r="159" spans="1:4" x14ac:dyDescent="0.3">
      <c r="A159" s="19" t="str">
        <f t="shared" si="2"/>
        <v>_20242</v>
      </c>
      <c r="B159" s="19" t="s">
        <v>320</v>
      </c>
      <c r="C159" s="21">
        <v>2</v>
      </c>
      <c r="D159" s="20">
        <v>1959</v>
      </c>
    </row>
    <row r="160" spans="1:4" x14ac:dyDescent="0.3">
      <c r="A160" s="19" t="str">
        <f t="shared" si="2"/>
        <v>_20243</v>
      </c>
      <c r="B160" s="19" t="s">
        <v>320</v>
      </c>
      <c r="C160" s="21">
        <v>3</v>
      </c>
      <c r="D160" s="20">
        <v>2474</v>
      </c>
    </row>
    <row r="161" spans="1:4" x14ac:dyDescent="0.3">
      <c r="A161" s="19" t="str">
        <f t="shared" ref="A161:A199" si="3">B161&amp;C161</f>
        <v>_20244</v>
      </c>
      <c r="B161" s="19" t="s">
        <v>320</v>
      </c>
      <c r="C161" s="21">
        <v>4</v>
      </c>
      <c r="D161" s="20">
        <v>2990</v>
      </c>
    </row>
    <row r="162" spans="1:4" x14ac:dyDescent="0.3">
      <c r="A162" s="19" t="str">
        <f t="shared" si="3"/>
        <v>_20245</v>
      </c>
      <c r="B162" s="19" t="s">
        <v>320</v>
      </c>
      <c r="C162" s="21">
        <v>5</v>
      </c>
      <c r="D162" s="20">
        <v>3506</v>
      </c>
    </row>
    <row r="163" spans="1:4" x14ac:dyDescent="0.3">
      <c r="A163" s="19" t="str">
        <f t="shared" si="3"/>
        <v>_20246</v>
      </c>
      <c r="B163" s="19" t="s">
        <v>320</v>
      </c>
      <c r="C163" s="21">
        <v>6</v>
      </c>
      <c r="D163" s="20">
        <v>4021</v>
      </c>
    </row>
    <row r="164" spans="1:4" x14ac:dyDescent="0.3">
      <c r="A164" s="19" t="str">
        <f t="shared" si="3"/>
        <v>_20247</v>
      </c>
      <c r="B164" s="19" t="s">
        <v>320</v>
      </c>
      <c r="C164" s="21">
        <v>7</v>
      </c>
      <c r="D164" s="20">
        <v>4537</v>
      </c>
    </row>
    <row r="165" spans="1:4" x14ac:dyDescent="0.3">
      <c r="A165" s="19" t="str">
        <f t="shared" si="3"/>
        <v>_20248</v>
      </c>
      <c r="B165" s="19" t="s">
        <v>320</v>
      </c>
      <c r="C165" s="21">
        <v>8</v>
      </c>
      <c r="D165" s="20">
        <v>5052</v>
      </c>
    </row>
    <row r="166" spans="1:4" x14ac:dyDescent="0.3">
      <c r="A166" s="19" t="str">
        <f t="shared" si="3"/>
        <v>_20249</v>
      </c>
      <c r="B166" s="19" t="s">
        <v>320</v>
      </c>
      <c r="C166" s="21">
        <v>9</v>
      </c>
      <c r="D166" s="20">
        <v>5568</v>
      </c>
    </row>
    <row r="167" spans="1:4" x14ac:dyDescent="0.3">
      <c r="A167" s="19" t="str">
        <f t="shared" si="3"/>
        <v>_202410</v>
      </c>
      <c r="B167" s="19" t="s">
        <v>320</v>
      </c>
      <c r="C167" s="21">
        <v>10</v>
      </c>
      <c r="D167" s="20">
        <v>6084</v>
      </c>
    </row>
    <row r="168" spans="1:4" x14ac:dyDescent="0.3">
      <c r="A168" s="19" t="str">
        <f t="shared" si="3"/>
        <v>_202411</v>
      </c>
      <c r="B168" s="19" t="s">
        <v>320</v>
      </c>
      <c r="C168" s="21">
        <v>11</v>
      </c>
      <c r="D168" s="20">
        <v>6599</v>
      </c>
    </row>
    <row r="169" spans="1:4" x14ac:dyDescent="0.3">
      <c r="A169" s="19" t="str">
        <f t="shared" si="3"/>
        <v>_202412</v>
      </c>
      <c r="B169" s="19" t="s">
        <v>320</v>
      </c>
      <c r="C169" s="21">
        <v>12</v>
      </c>
      <c r="D169" s="20">
        <v>7115</v>
      </c>
    </row>
    <row r="170" spans="1:4" x14ac:dyDescent="0.3">
      <c r="A170" s="19" t="str">
        <f t="shared" si="3"/>
        <v>_202413</v>
      </c>
      <c r="B170" s="19" t="s">
        <v>320</v>
      </c>
      <c r="C170" s="21">
        <v>13</v>
      </c>
      <c r="D170" s="20">
        <v>7630</v>
      </c>
    </row>
    <row r="171" spans="1:4" x14ac:dyDescent="0.3">
      <c r="A171" s="19" t="str">
        <f t="shared" si="3"/>
        <v>_202414</v>
      </c>
      <c r="B171" s="19" t="s">
        <v>320</v>
      </c>
      <c r="C171" s="21">
        <v>14</v>
      </c>
      <c r="D171" s="20">
        <v>8146</v>
      </c>
    </row>
    <row r="172" spans="1:4" x14ac:dyDescent="0.3">
      <c r="A172" s="19" t="str">
        <f t="shared" si="3"/>
        <v>_202415</v>
      </c>
      <c r="B172" s="19" t="s">
        <v>320</v>
      </c>
      <c r="C172" s="21">
        <v>15</v>
      </c>
      <c r="D172" s="20">
        <v>8661</v>
      </c>
    </row>
    <row r="173" spans="1:4" x14ac:dyDescent="0.3">
      <c r="A173" s="19" t="str">
        <f t="shared" si="3"/>
        <v>_202416</v>
      </c>
      <c r="B173" s="19" t="s">
        <v>320</v>
      </c>
      <c r="C173" s="21">
        <v>16</v>
      </c>
      <c r="D173" s="20">
        <v>9177</v>
      </c>
    </row>
    <row r="174" spans="1:4" x14ac:dyDescent="0.3">
      <c r="A174" s="19" t="str">
        <f t="shared" si="3"/>
        <v>_202417</v>
      </c>
      <c r="B174" s="19" t="s">
        <v>320</v>
      </c>
      <c r="C174" s="21">
        <v>17</v>
      </c>
      <c r="D174" s="20">
        <v>9693</v>
      </c>
    </row>
    <row r="175" spans="1:4" x14ac:dyDescent="0.3">
      <c r="A175" s="19" t="str">
        <f t="shared" si="3"/>
        <v>_202418</v>
      </c>
      <c r="B175" s="19" t="s">
        <v>320</v>
      </c>
      <c r="C175" s="21">
        <v>18</v>
      </c>
      <c r="D175" s="20">
        <v>10208</v>
      </c>
    </row>
    <row r="176" spans="1:4" x14ac:dyDescent="0.3">
      <c r="A176" s="19" t="str">
        <f t="shared" si="3"/>
        <v>_202419</v>
      </c>
      <c r="B176" s="19" t="s">
        <v>320</v>
      </c>
      <c r="C176" s="21">
        <v>19</v>
      </c>
      <c r="D176" s="20">
        <v>10724</v>
      </c>
    </row>
    <row r="177" spans="1:4" x14ac:dyDescent="0.3">
      <c r="A177" s="19" t="str">
        <f t="shared" si="3"/>
        <v>_202420</v>
      </c>
      <c r="B177" s="19" t="s">
        <v>320</v>
      </c>
      <c r="C177" s="21">
        <v>20</v>
      </c>
      <c r="D177" s="20">
        <v>11239</v>
      </c>
    </row>
    <row r="178" spans="1:4" x14ac:dyDescent="0.3">
      <c r="A178" s="19" t="str">
        <f t="shared" si="3"/>
        <v>_202421</v>
      </c>
      <c r="B178" s="19" t="s">
        <v>320</v>
      </c>
      <c r="C178" s="21">
        <v>21</v>
      </c>
      <c r="D178" s="20">
        <v>11755</v>
      </c>
    </row>
    <row r="179" spans="1:4" x14ac:dyDescent="0.3">
      <c r="A179" s="19" t="str">
        <f t="shared" si="3"/>
        <v>_202422</v>
      </c>
      <c r="B179" s="19" t="s">
        <v>320</v>
      </c>
      <c r="C179" s="21">
        <v>22</v>
      </c>
      <c r="D179" s="20">
        <v>12271</v>
      </c>
    </row>
    <row r="180" spans="1:4" x14ac:dyDescent="0.3">
      <c r="A180" s="19" t="str">
        <f t="shared" si="3"/>
        <v>_202423</v>
      </c>
      <c r="B180" s="19" t="s">
        <v>320</v>
      </c>
      <c r="C180" s="21">
        <v>23</v>
      </c>
      <c r="D180" s="20">
        <v>12786</v>
      </c>
    </row>
    <row r="181" spans="1:4" x14ac:dyDescent="0.3">
      <c r="A181" s="19" t="str">
        <f t="shared" si="3"/>
        <v>_202424</v>
      </c>
      <c r="B181" s="19" t="s">
        <v>320</v>
      </c>
      <c r="C181" s="21">
        <v>24</v>
      </c>
      <c r="D181" s="20">
        <v>13302</v>
      </c>
    </row>
    <row r="182" spans="1:4" x14ac:dyDescent="0.3">
      <c r="A182" s="18" t="str">
        <f t="shared" si="3"/>
        <v>_20251</v>
      </c>
      <c r="B182" s="18" t="s">
        <v>346</v>
      </c>
      <c r="C182" s="18">
        <v>1</v>
      </c>
      <c r="D182" s="20">
        <v>1500</v>
      </c>
    </row>
    <row r="183" spans="1:4" x14ac:dyDescent="0.3">
      <c r="A183" s="18" t="str">
        <f t="shared" si="3"/>
        <v>_20252</v>
      </c>
      <c r="B183" s="18" t="s">
        <v>346</v>
      </c>
      <c r="C183" s="18">
        <v>2</v>
      </c>
      <c r="D183" s="20">
        <v>2027</v>
      </c>
    </row>
    <row r="184" spans="1:4" x14ac:dyDescent="0.3">
      <c r="A184" s="18" t="str">
        <f t="shared" si="3"/>
        <v>_20253</v>
      </c>
      <c r="B184" s="18" t="s">
        <v>346</v>
      </c>
      <c r="C184" s="18">
        <v>3</v>
      </c>
      <c r="D184" s="20">
        <v>2554</v>
      </c>
    </row>
    <row r="185" spans="1:4" x14ac:dyDescent="0.3">
      <c r="A185" s="18" t="str">
        <f t="shared" si="3"/>
        <v>_20254</v>
      </c>
      <c r="B185" s="18" t="s">
        <v>346</v>
      </c>
      <c r="C185" s="18">
        <v>4</v>
      </c>
      <c r="D185" s="20">
        <v>3081</v>
      </c>
    </row>
    <row r="186" spans="1:4" x14ac:dyDescent="0.3">
      <c r="A186" s="18" t="str">
        <f t="shared" si="3"/>
        <v>_20255</v>
      </c>
      <c r="B186" s="18" t="s">
        <v>346</v>
      </c>
      <c r="C186" s="18">
        <v>5</v>
      </c>
      <c r="D186" s="20">
        <v>3608</v>
      </c>
    </row>
    <row r="187" spans="1:4" x14ac:dyDescent="0.3">
      <c r="A187" s="18" t="str">
        <f t="shared" si="3"/>
        <v>_20256</v>
      </c>
      <c r="B187" s="18" t="s">
        <v>346</v>
      </c>
      <c r="C187" s="18">
        <v>6</v>
      </c>
      <c r="D187" s="20">
        <v>4135</v>
      </c>
    </row>
    <row r="188" spans="1:4" x14ac:dyDescent="0.3">
      <c r="A188" s="18" t="str">
        <f t="shared" si="3"/>
        <v>_20257</v>
      </c>
      <c r="B188" s="18" t="s">
        <v>346</v>
      </c>
      <c r="C188" s="18">
        <v>7</v>
      </c>
      <c r="D188" s="20">
        <v>4662</v>
      </c>
    </row>
    <row r="189" spans="1:4" x14ac:dyDescent="0.3">
      <c r="A189" s="18" t="str">
        <f t="shared" si="3"/>
        <v>_20258</v>
      </c>
      <c r="B189" s="18" t="s">
        <v>346</v>
      </c>
      <c r="C189" s="18">
        <v>8</v>
      </c>
      <c r="D189" s="20">
        <v>5189</v>
      </c>
    </row>
    <row r="190" spans="1:4" x14ac:dyDescent="0.3">
      <c r="A190" s="18" t="str">
        <f t="shared" si="3"/>
        <v>_20259</v>
      </c>
      <c r="B190" s="18" t="s">
        <v>346</v>
      </c>
      <c r="C190" s="18">
        <v>9</v>
      </c>
      <c r="D190" s="20">
        <v>5716</v>
      </c>
    </row>
    <row r="191" spans="1:4" x14ac:dyDescent="0.3">
      <c r="A191" s="18" t="str">
        <f t="shared" si="3"/>
        <v>_202510</v>
      </c>
      <c r="B191" s="18" t="s">
        <v>346</v>
      </c>
      <c r="C191" s="18">
        <v>10</v>
      </c>
      <c r="D191" s="20">
        <v>6244</v>
      </c>
    </row>
    <row r="192" spans="1:4" x14ac:dyDescent="0.3">
      <c r="A192" s="18" t="str">
        <f t="shared" si="3"/>
        <v>_202511</v>
      </c>
      <c r="B192" s="18" t="s">
        <v>346</v>
      </c>
      <c r="C192" s="18">
        <v>11</v>
      </c>
      <c r="D192" s="20">
        <v>6771</v>
      </c>
    </row>
    <row r="193" spans="1:4" x14ac:dyDescent="0.3">
      <c r="A193" s="18" t="str">
        <f t="shared" si="3"/>
        <v>_202512</v>
      </c>
      <c r="B193" s="18" t="s">
        <v>346</v>
      </c>
      <c r="C193" s="18">
        <v>12</v>
      </c>
      <c r="D193" s="20">
        <v>7298</v>
      </c>
    </row>
    <row r="194" spans="1:4" x14ac:dyDescent="0.3">
      <c r="A194" s="18" t="str">
        <f t="shared" si="3"/>
        <v>_202513</v>
      </c>
      <c r="B194" s="18" t="s">
        <v>346</v>
      </c>
      <c r="C194" s="18">
        <v>13</v>
      </c>
      <c r="D194" s="20">
        <v>7825</v>
      </c>
    </row>
    <row r="195" spans="1:4" x14ac:dyDescent="0.3">
      <c r="A195" s="18" t="str">
        <f t="shared" si="3"/>
        <v>_202514</v>
      </c>
      <c r="B195" s="18" t="s">
        <v>346</v>
      </c>
      <c r="C195" s="18">
        <v>14</v>
      </c>
      <c r="D195" s="20">
        <v>8352</v>
      </c>
    </row>
    <row r="196" spans="1:4" x14ac:dyDescent="0.3">
      <c r="A196" s="18" t="str">
        <f t="shared" si="3"/>
        <v>_202515</v>
      </c>
      <c r="B196" s="18" t="s">
        <v>346</v>
      </c>
      <c r="C196" s="18">
        <v>15</v>
      </c>
      <c r="D196" s="20">
        <v>8879</v>
      </c>
    </row>
    <row r="197" spans="1:4" x14ac:dyDescent="0.3">
      <c r="A197" s="18" t="str">
        <f t="shared" si="3"/>
        <v>_202516</v>
      </c>
      <c r="B197" s="18" t="s">
        <v>346</v>
      </c>
      <c r="C197" s="18">
        <v>16</v>
      </c>
      <c r="D197" s="20">
        <v>9406</v>
      </c>
    </row>
    <row r="198" spans="1:4" x14ac:dyDescent="0.3">
      <c r="A198" s="18" t="str">
        <f t="shared" si="3"/>
        <v>_202517</v>
      </c>
      <c r="B198" s="18" t="s">
        <v>346</v>
      </c>
      <c r="C198" s="18">
        <v>17</v>
      </c>
      <c r="D198" s="20">
        <v>9933</v>
      </c>
    </row>
    <row r="199" spans="1:4" x14ac:dyDescent="0.3">
      <c r="A199" s="18" t="str">
        <f t="shared" si="3"/>
        <v>_202518</v>
      </c>
      <c r="B199" s="18" t="s">
        <v>346</v>
      </c>
      <c r="C199" s="18">
        <v>18</v>
      </c>
      <c r="D199" s="20">
        <v>10460</v>
      </c>
    </row>
  </sheetData>
  <sheetProtection algorithmName="SHA-512" hashValue="gk6jQxygvulys+d3w3Ctk4RXRpIReogNEDONPr1SlJMusE/XBIw2WJEKGc02HNbhYoDQUlrLhxasXgNzG1vyZA==" saltValue="IifYt4URN6T+zZ4EwjbLAQ==" spinCount="100000" sheet="1" objects="1" scenarios="1" selectLockedCells="1" selectUnlockedCells="1"/>
  <phoneticPr fontId="1" type="noConversion"/>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B90D6D-5603-4D0C-9176-ACB0FBC85BAA}">
  <sheetPr codeName="Sheet3"/>
  <dimension ref="A1:X315"/>
  <sheetViews>
    <sheetView zoomScaleNormal="100" workbookViewId="0">
      <pane ySplit="1" topLeftCell="A290" activePane="bottomLeft" state="frozen"/>
      <selection activeCell="E1" sqref="E1"/>
      <selection pane="bottomLeft" activeCell="H315" sqref="H315"/>
    </sheetView>
  </sheetViews>
  <sheetFormatPr defaultColWidth="9.109375" defaultRowHeight="14.4" x14ac:dyDescent="0.3"/>
  <cols>
    <col min="1" max="2" width="13.6640625" style="26" bestFit="1" customWidth="1"/>
    <col min="3" max="3" width="9.109375" style="26"/>
    <col min="4" max="4" width="19.5546875" style="203" customWidth="1"/>
    <col min="5" max="5" width="6.88671875" style="26" customWidth="1"/>
    <col min="6" max="6" width="20.44140625" style="204" bestFit="1" customWidth="1"/>
    <col min="7" max="7" width="18.109375" style="26" customWidth="1"/>
    <col min="8" max="8" width="12.5546875" style="26" bestFit="1" customWidth="1"/>
    <col min="9" max="9" width="12.5546875" style="25" customWidth="1"/>
    <col min="10" max="10" width="21.5546875" style="26" customWidth="1"/>
    <col min="11" max="11" width="6.88671875" style="26" customWidth="1"/>
    <col min="12" max="12" width="18.109375" style="26" customWidth="1"/>
    <col min="13" max="13" width="16.44140625" style="26" bestFit="1" customWidth="1"/>
    <col min="14" max="14" width="20.109375" style="218" bestFit="1" customWidth="1"/>
    <col min="15" max="15" width="12.5546875" style="205" customWidth="1"/>
    <col min="16" max="16" width="11.5546875" style="26" bestFit="1" customWidth="1"/>
    <col min="17" max="17" width="5.88671875" style="26" bestFit="1" customWidth="1"/>
    <col min="18" max="18" width="11.109375" style="26" bestFit="1" customWidth="1"/>
    <col min="19" max="19" width="15.44140625" style="26" bestFit="1" customWidth="1"/>
    <col min="20" max="20" width="9.109375" style="26"/>
    <col min="21" max="21" width="11.5546875" style="26" bestFit="1" customWidth="1"/>
    <col min="22" max="22" width="26" style="26" bestFit="1" customWidth="1"/>
    <col min="23" max="24" width="9.109375" style="26"/>
    <col min="25" max="25" width="9.109375" style="26" customWidth="1"/>
    <col min="26" max="26" width="9.109375" style="26"/>
    <col min="27" max="27" width="14.5546875" style="26" bestFit="1" customWidth="1"/>
    <col min="28" max="16384" width="9.109375" style="26"/>
  </cols>
  <sheetData>
    <row r="1" spans="1:24" x14ac:dyDescent="0.3">
      <c r="A1" s="175" t="s">
        <v>278</v>
      </c>
      <c r="B1" s="175" t="s">
        <v>249</v>
      </c>
      <c r="D1" s="213" t="s">
        <v>12</v>
      </c>
      <c r="E1" s="214" t="s">
        <v>0</v>
      </c>
      <c r="F1" s="215" t="s">
        <v>11</v>
      </c>
      <c r="G1" s="214" t="s">
        <v>1</v>
      </c>
      <c r="H1" s="214" t="s">
        <v>2</v>
      </c>
      <c r="I1" s="177"/>
      <c r="J1" s="176" t="s">
        <v>12</v>
      </c>
      <c r="K1" s="176" t="s">
        <v>0</v>
      </c>
      <c r="L1" s="176" t="s">
        <v>1</v>
      </c>
      <c r="M1" s="176" t="s">
        <v>234</v>
      </c>
      <c r="N1" s="212" t="s">
        <v>233</v>
      </c>
      <c r="O1" s="178"/>
      <c r="P1" s="97" t="s">
        <v>13</v>
      </c>
      <c r="Q1" s="97" t="s">
        <v>14</v>
      </c>
      <c r="R1" s="97" t="s">
        <v>3</v>
      </c>
      <c r="S1" s="179" t="s">
        <v>277</v>
      </c>
      <c r="U1" s="180" t="s">
        <v>13</v>
      </c>
      <c r="V1" s="180" t="s">
        <v>15</v>
      </c>
      <c r="X1" s="227" t="s">
        <v>0</v>
      </c>
    </row>
    <row r="2" spans="1:24" s="183" customFormat="1" x14ac:dyDescent="0.3">
      <c r="A2" s="181" t="s">
        <v>16</v>
      </c>
      <c r="B2" s="182" t="s">
        <v>235</v>
      </c>
      <c r="D2" s="184" t="str">
        <f t="shared" ref="D2:D37" si="0">E2&amp;F2</f>
        <v>_201312/16 - 1/15</v>
      </c>
      <c r="E2" s="185" t="s">
        <v>177</v>
      </c>
      <c r="F2" s="181" t="s">
        <v>16</v>
      </c>
      <c r="G2" s="186" t="s">
        <v>17</v>
      </c>
      <c r="H2" s="187">
        <v>31</v>
      </c>
      <c r="I2" s="188"/>
      <c r="J2" s="189" t="str">
        <f>K2&amp;L2</f>
        <v xml:space="preserve">_2013December </v>
      </c>
      <c r="K2" s="185" t="s">
        <v>177</v>
      </c>
      <c r="L2" s="190" t="s">
        <v>50</v>
      </c>
      <c r="M2" s="191">
        <v>41261</v>
      </c>
      <c r="N2" s="182">
        <v>41639</v>
      </c>
      <c r="O2" s="192"/>
      <c r="P2" s="136" t="s">
        <v>18</v>
      </c>
      <c r="Q2" s="211">
        <v>31</v>
      </c>
      <c r="R2" s="193">
        <v>21.06</v>
      </c>
      <c r="S2" s="101">
        <f>653/31</f>
        <v>21.06451612903226</v>
      </c>
      <c r="U2" s="211" t="s">
        <v>18</v>
      </c>
      <c r="V2" s="29">
        <v>653</v>
      </c>
      <c r="X2" s="101" t="s">
        <v>177</v>
      </c>
    </row>
    <row r="3" spans="1:24" s="183" customFormat="1" x14ac:dyDescent="0.3">
      <c r="A3" s="181" t="s">
        <v>19</v>
      </c>
      <c r="B3" s="182" t="s">
        <v>236</v>
      </c>
      <c r="D3" s="184" t="str">
        <f t="shared" si="0"/>
        <v>_20131/16 - 2/15</v>
      </c>
      <c r="E3" s="185" t="s">
        <v>177</v>
      </c>
      <c r="F3" s="181" t="s">
        <v>19</v>
      </c>
      <c r="G3" s="186" t="s">
        <v>20</v>
      </c>
      <c r="H3" s="187">
        <v>31</v>
      </c>
      <c r="I3" s="188"/>
      <c r="J3" s="189" t="str">
        <f t="shared" ref="J3:J66" si="1">K3&amp;L3</f>
        <v>_2013January</v>
      </c>
      <c r="K3" s="185" t="s">
        <v>177</v>
      </c>
      <c r="L3" s="186" t="s">
        <v>17</v>
      </c>
      <c r="M3" s="191">
        <v>41291</v>
      </c>
      <c r="N3" s="182">
        <v>41305</v>
      </c>
      <c r="O3" s="192"/>
      <c r="P3" s="136" t="s">
        <v>18</v>
      </c>
      <c r="Q3" s="211">
        <v>30</v>
      </c>
      <c r="R3" s="193">
        <v>21.77</v>
      </c>
      <c r="S3" s="101">
        <f>653/30</f>
        <v>21.766666666666666</v>
      </c>
      <c r="U3" s="211" t="s">
        <v>21</v>
      </c>
      <c r="V3" s="29">
        <v>218</v>
      </c>
      <c r="X3" s="101" t="s">
        <v>178</v>
      </c>
    </row>
    <row r="4" spans="1:24" s="183" customFormat="1" x14ac:dyDescent="0.3">
      <c r="A4" s="181" t="s">
        <v>22</v>
      </c>
      <c r="B4" s="182" t="s">
        <v>247</v>
      </c>
      <c r="D4" s="184" t="str">
        <f t="shared" si="0"/>
        <v>_20132/16 - 3/15</v>
      </c>
      <c r="E4" s="185" t="s">
        <v>177</v>
      </c>
      <c r="F4" s="181" t="s">
        <v>22</v>
      </c>
      <c r="G4" s="186" t="s">
        <v>23</v>
      </c>
      <c r="H4" s="187">
        <v>28</v>
      </c>
      <c r="I4" s="188"/>
      <c r="J4" s="189" t="str">
        <f t="shared" si="1"/>
        <v xml:space="preserve">_2013February </v>
      </c>
      <c r="K4" s="185" t="s">
        <v>177</v>
      </c>
      <c r="L4" s="186" t="s">
        <v>20</v>
      </c>
      <c r="M4" s="191">
        <v>41320</v>
      </c>
      <c r="N4" s="182">
        <v>41333</v>
      </c>
      <c r="O4" s="192"/>
      <c r="P4" s="136" t="s">
        <v>18</v>
      </c>
      <c r="Q4" s="211">
        <v>29</v>
      </c>
      <c r="R4" s="193">
        <v>22.52</v>
      </c>
      <c r="S4" s="101">
        <f>653/29</f>
        <v>22.517241379310345</v>
      </c>
      <c r="U4" s="211" t="s">
        <v>24</v>
      </c>
      <c r="V4" s="29">
        <v>327</v>
      </c>
      <c r="X4" s="101" t="s">
        <v>179</v>
      </c>
    </row>
    <row r="5" spans="1:24" s="183" customFormat="1" x14ac:dyDescent="0.3">
      <c r="A5" s="181" t="s">
        <v>25</v>
      </c>
      <c r="B5" s="182" t="s">
        <v>237</v>
      </c>
      <c r="D5" s="184" t="str">
        <f t="shared" si="0"/>
        <v>_20133/16 - 4/15</v>
      </c>
      <c r="E5" s="185" t="s">
        <v>177</v>
      </c>
      <c r="F5" s="181" t="s">
        <v>25</v>
      </c>
      <c r="G5" s="186" t="s">
        <v>26</v>
      </c>
      <c r="H5" s="187">
        <v>31</v>
      </c>
      <c r="I5" s="188"/>
      <c r="J5" s="189" t="str">
        <f t="shared" si="1"/>
        <v xml:space="preserve">_2013March </v>
      </c>
      <c r="K5" s="185" t="s">
        <v>177</v>
      </c>
      <c r="L5" s="186" t="s">
        <v>23</v>
      </c>
      <c r="M5" s="191">
        <v>41351</v>
      </c>
      <c r="N5" s="182">
        <v>41364</v>
      </c>
      <c r="O5" s="192"/>
      <c r="P5" s="136" t="s">
        <v>18</v>
      </c>
      <c r="Q5" s="211">
        <v>28</v>
      </c>
      <c r="R5" s="193">
        <v>23.32</v>
      </c>
      <c r="S5" s="101">
        <f>653/28</f>
        <v>23.321428571428573</v>
      </c>
      <c r="U5" s="211" t="s">
        <v>27</v>
      </c>
      <c r="V5" s="29">
        <v>435</v>
      </c>
      <c r="X5" s="101" t="s">
        <v>168</v>
      </c>
    </row>
    <row r="6" spans="1:24" s="183" customFormat="1" x14ac:dyDescent="0.3">
      <c r="A6" s="181" t="s">
        <v>28</v>
      </c>
      <c r="B6" s="182" t="s">
        <v>238</v>
      </c>
      <c r="D6" s="184" t="str">
        <f t="shared" si="0"/>
        <v>_20134/16 - 5/15</v>
      </c>
      <c r="E6" s="185" t="s">
        <v>177</v>
      </c>
      <c r="F6" s="181" t="s">
        <v>28</v>
      </c>
      <c r="G6" s="186" t="s">
        <v>29</v>
      </c>
      <c r="H6" s="187">
        <v>30</v>
      </c>
      <c r="I6" s="188"/>
      <c r="J6" s="189" t="str">
        <f t="shared" si="1"/>
        <v xml:space="preserve">_2013April </v>
      </c>
      <c r="K6" s="185" t="s">
        <v>177</v>
      </c>
      <c r="L6" s="186" t="s">
        <v>26</v>
      </c>
      <c r="M6" s="191">
        <v>41380</v>
      </c>
      <c r="N6" s="182">
        <v>41394</v>
      </c>
      <c r="O6" s="192"/>
      <c r="P6" s="136" t="s">
        <v>18</v>
      </c>
      <c r="Q6" s="211">
        <v>27</v>
      </c>
      <c r="R6" s="193">
        <v>24.19</v>
      </c>
      <c r="S6" s="101">
        <f>653/27</f>
        <v>24.185185185185187</v>
      </c>
      <c r="U6" s="211" t="s">
        <v>30</v>
      </c>
      <c r="V6" s="29">
        <v>608</v>
      </c>
      <c r="X6" s="101" t="s">
        <v>169</v>
      </c>
    </row>
    <row r="7" spans="1:24" s="183" customFormat="1" x14ac:dyDescent="0.3">
      <c r="A7" s="181" t="s">
        <v>31</v>
      </c>
      <c r="B7" s="182" t="s">
        <v>239</v>
      </c>
      <c r="D7" s="184" t="str">
        <f t="shared" si="0"/>
        <v>_20135/16 - 6/15</v>
      </c>
      <c r="E7" s="185" t="s">
        <v>177</v>
      </c>
      <c r="F7" s="181" t="s">
        <v>31</v>
      </c>
      <c r="G7" s="186" t="s">
        <v>32</v>
      </c>
      <c r="H7" s="187">
        <v>31</v>
      </c>
      <c r="I7" s="188"/>
      <c r="J7" s="189" t="str">
        <f t="shared" si="1"/>
        <v xml:space="preserve">_2013May </v>
      </c>
      <c r="K7" s="185" t="s">
        <v>177</v>
      </c>
      <c r="L7" s="186" t="s">
        <v>29</v>
      </c>
      <c r="M7" s="191">
        <v>41410</v>
      </c>
      <c r="N7" s="182">
        <v>41425</v>
      </c>
      <c r="O7" s="192"/>
      <c r="P7" s="136" t="s">
        <v>21</v>
      </c>
      <c r="Q7" s="211">
        <v>31</v>
      </c>
      <c r="R7" s="193">
        <v>7.03</v>
      </c>
      <c r="S7" s="101">
        <f>218/31</f>
        <v>7.032258064516129</v>
      </c>
      <c r="U7" s="211" t="s">
        <v>33</v>
      </c>
      <c r="V7" s="29">
        <v>673</v>
      </c>
      <c r="X7" s="101" t="s">
        <v>170</v>
      </c>
    </row>
    <row r="8" spans="1:24" s="183" customFormat="1" x14ac:dyDescent="0.3">
      <c r="A8" s="181" t="s">
        <v>34</v>
      </c>
      <c r="B8" s="182" t="s">
        <v>240</v>
      </c>
      <c r="D8" s="184" t="str">
        <f t="shared" si="0"/>
        <v>_20136/16 - 7/15</v>
      </c>
      <c r="E8" s="185" t="s">
        <v>177</v>
      </c>
      <c r="F8" s="181" t="s">
        <v>34</v>
      </c>
      <c r="G8" s="186" t="s">
        <v>35</v>
      </c>
      <c r="H8" s="187">
        <v>30</v>
      </c>
      <c r="I8" s="188"/>
      <c r="J8" s="189" t="str">
        <f t="shared" si="1"/>
        <v xml:space="preserve">_2013June </v>
      </c>
      <c r="K8" s="185" t="s">
        <v>177</v>
      </c>
      <c r="L8" s="186" t="s">
        <v>32</v>
      </c>
      <c r="M8" s="191">
        <v>41442</v>
      </c>
      <c r="N8" s="182">
        <v>41455</v>
      </c>
      <c r="O8" s="192"/>
      <c r="P8" s="136" t="s">
        <v>21</v>
      </c>
      <c r="Q8" s="211">
        <v>30</v>
      </c>
      <c r="R8" s="193">
        <v>7.27</v>
      </c>
      <c r="S8" s="101">
        <f>218/30</f>
        <v>7.2666666666666666</v>
      </c>
      <c r="U8" s="211" t="s">
        <v>36</v>
      </c>
      <c r="V8" s="29">
        <v>673</v>
      </c>
      <c r="X8" s="101" t="s">
        <v>171</v>
      </c>
    </row>
    <row r="9" spans="1:24" s="183" customFormat="1" x14ac:dyDescent="0.3">
      <c r="A9" s="181" t="s">
        <v>37</v>
      </c>
      <c r="B9" s="182" t="s">
        <v>241</v>
      </c>
      <c r="D9" s="184" t="str">
        <f t="shared" si="0"/>
        <v>_20137/16 - 8/15</v>
      </c>
      <c r="E9" s="185" t="s">
        <v>177</v>
      </c>
      <c r="F9" s="181" t="s">
        <v>37</v>
      </c>
      <c r="G9" s="186" t="s">
        <v>38</v>
      </c>
      <c r="H9" s="187">
        <v>31</v>
      </c>
      <c r="I9" s="188"/>
      <c r="J9" s="189" t="str">
        <f t="shared" si="1"/>
        <v xml:space="preserve">_2013July </v>
      </c>
      <c r="K9" s="185" t="s">
        <v>177</v>
      </c>
      <c r="L9" s="186" t="s">
        <v>35</v>
      </c>
      <c r="M9" s="191">
        <v>41473</v>
      </c>
      <c r="N9" s="182">
        <v>41486</v>
      </c>
      <c r="O9" s="192"/>
      <c r="P9" s="136" t="s">
        <v>21</v>
      </c>
      <c r="Q9" s="211">
        <v>29</v>
      </c>
      <c r="R9" s="193">
        <v>7.52</v>
      </c>
      <c r="S9" s="101">
        <f>218/29</f>
        <v>7.5172413793103452</v>
      </c>
      <c r="U9" s="136" t="s">
        <v>39</v>
      </c>
      <c r="V9" s="137">
        <v>0</v>
      </c>
      <c r="X9" s="101" t="s">
        <v>172</v>
      </c>
    </row>
    <row r="10" spans="1:24" s="183" customFormat="1" x14ac:dyDescent="0.3">
      <c r="A10" s="181" t="s">
        <v>40</v>
      </c>
      <c r="B10" s="182" t="s">
        <v>242</v>
      </c>
      <c r="D10" s="184" t="str">
        <f t="shared" si="0"/>
        <v>_20138/16 - 9/15</v>
      </c>
      <c r="E10" s="185" t="s">
        <v>177</v>
      </c>
      <c r="F10" s="181" t="s">
        <v>40</v>
      </c>
      <c r="G10" s="186" t="s">
        <v>41</v>
      </c>
      <c r="H10" s="187">
        <v>31</v>
      </c>
      <c r="I10" s="188"/>
      <c r="J10" s="189" t="str">
        <f t="shared" si="1"/>
        <v>_2013August</v>
      </c>
      <c r="K10" s="185" t="s">
        <v>177</v>
      </c>
      <c r="L10" s="186" t="s">
        <v>38</v>
      </c>
      <c r="M10" s="191">
        <v>41502</v>
      </c>
      <c r="N10" s="182">
        <v>41517</v>
      </c>
      <c r="O10" s="192"/>
      <c r="P10" s="136" t="s">
        <v>21</v>
      </c>
      <c r="Q10" s="211">
        <v>28</v>
      </c>
      <c r="R10" s="193">
        <v>7.79</v>
      </c>
      <c r="S10" s="101">
        <f>218/28</f>
        <v>7.7857142857142856</v>
      </c>
      <c r="U10" s="136" t="s">
        <v>42</v>
      </c>
      <c r="V10" s="137">
        <v>0</v>
      </c>
      <c r="X10" s="101" t="s">
        <v>173</v>
      </c>
    </row>
    <row r="11" spans="1:24" s="183" customFormat="1" x14ac:dyDescent="0.3">
      <c r="A11" s="181" t="s">
        <v>43</v>
      </c>
      <c r="B11" s="182" t="s">
        <v>243</v>
      </c>
      <c r="D11" s="184" t="str">
        <f t="shared" si="0"/>
        <v>_20139/16 - 10/15</v>
      </c>
      <c r="E11" s="185" t="s">
        <v>177</v>
      </c>
      <c r="F11" s="181" t="s">
        <v>43</v>
      </c>
      <c r="G11" s="186" t="s">
        <v>44</v>
      </c>
      <c r="H11" s="187">
        <v>30</v>
      </c>
      <c r="I11" s="188"/>
      <c r="J11" s="189" t="str">
        <f t="shared" si="1"/>
        <v xml:space="preserve">_2013September </v>
      </c>
      <c r="K11" s="185" t="s">
        <v>177</v>
      </c>
      <c r="L11" s="186" t="s">
        <v>41</v>
      </c>
      <c r="M11" s="191">
        <v>41534</v>
      </c>
      <c r="N11" s="182">
        <v>41547</v>
      </c>
      <c r="O11" s="192"/>
      <c r="P11" s="136" t="s">
        <v>21</v>
      </c>
      <c r="Q11" s="211">
        <v>27</v>
      </c>
      <c r="R11" s="193">
        <v>8.07</v>
      </c>
      <c r="S11" s="101">
        <f>218/27</f>
        <v>8.0740740740740744</v>
      </c>
      <c r="U11" s="136" t="s">
        <v>45</v>
      </c>
      <c r="V11" s="137">
        <v>0</v>
      </c>
      <c r="X11" s="101" t="s">
        <v>232</v>
      </c>
    </row>
    <row r="12" spans="1:24" s="183" customFormat="1" x14ac:dyDescent="0.3">
      <c r="A12" s="181" t="s">
        <v>46</v>
      </c>
      <c r="B12" s="182" t="s">
        <v>244</v>
      </c>
      <c r="D12" s="184" t="str">
        <f t="shared" si="0"/>
        <v>_201310/16 - 11/15</v>
      </c>
      <c r="E12" s="185" t="s">
        <v>177</v>
      </c>
      <c r="F12" s="181" t="s">
        <v>46</v>
      </c>
      <c r="G12" s="186" t="s">
        <v>47</v>
      </c>
      <c r="H12" s="187">
        <v>31</v>
      </c>
      <c r="I12" s="188"/>
      <c r="J12" s="189" t="str">
        <f t="shared" si="1"/>
        <v xml:space="preserve">_2013October </v>
      </c>
      <c r="K12" s="185" t="s">
        <v>177</v>
      </c>
      <c r="L12" s="186" t="s">
        <v>44</v>
      </c>
      <c r="M12" s="191">
        <v>41564</v>
      </c>
      <c r="N12" s="182">
        <v>41578</v>
      </c>
      <c r="O12" s="192"/>
      <c r="P12" s="136" t="s">
        <v>24</v>
      </c>
      <c r="Q12" s="211">
        <v>31</v>
      </c>
      <c r="R12" s="193">
        <v>10.55</v>
      </c>
      <c r="S12" s="101">
        <f>327/31</f>
        <v>10.548387096774194</v>
      </c>
      <c r="U12" s="136" t="s">
        <v>48</v>
      </c>
      <c r="V12" s="137">
        <v>0</v>
      </c>
      <c r="X12" s="101" t="s">
        <v>319</v>
      </c>
    </row>
    <row r="13" spans="1:24" s="183" customFormat="1" x14ac:dyDescent="0.3">
      <c r="A13" s="181" t="s">
        <v>49</v>
      </c>
      <c r="B13" s="182" t="s">
        <v>245</v>
      </c>
      <c r="D13" s="184" t="str">
        <f t="shared" si="0"/>
        <v>_201311/16 - 12/15</v>
      </c>
      <c r="E13" s="185" t="s">
        <v>177</v>
      </c>
      <c r="F13" s="181" t="s">
        <v>49</v>
      </c>
      <c r="G13" s="186" t="s">
        <v>50</v>
      </c>
      <c r="H13" s="187">
        <v>30</v>
      </c>
      <c r="I13" s="188"/>
      <c r="J13" s="189" t="str">
        <f t="shared" si="1"/>
        <v xml:space="preserve">_2013November </v>
      </c>
      <c r="K13" s="185" t="s">
        <v>177</v>
      </c>
      <c r="L13" s="186" t="s">
        <v>47</v>
      </c>
      <c r="M13" s="191">
        <v>41593</v>
      </c>
      <c r="N13" s="182">
        <v>41608</v>
      </c>
      <c r="O13" s="192"/>
      <c r="P13" s="136" t="s">
        <v>24</v>
      </c>
      <c r="Q13" s="211">
        <v>30</v>
      </c>
      <c r="R13" s="193">
        <v>10.9</v>
      </c>
      <c r="S13" s="101">
        <f>327/30</f>
        <v>10.9</v>
      </c>
      <c r="U13" s="136" t="s">
        <v>51</v>
      </c>
      <c r="V13" s="137">
        <v>0</v>
      </c>
      <c r="X13" s="101" t="s">
        <v>320</v>
      </c>
    </row>
    <row r="14" spans="1:24" s="183" customFormat="1" x14ac:dyDescent="0.3">
      <c r="B14" s="182" t="s">
        <v>246</v>
      </c>
      <c r="D14" s="184" t="str">
        <f t="shared" si="0"/>
        <v>_201412/16 - 1/15</v>
      </c>
      <c r="E14" s="185" t="s">
        <v>178</v>
      </c>
      <c r="F14" s="181" t="s">
        <v>16</v>
      </c>
      <c r="G14" s="186" t="s">
        <v>17</v>
      </c>
      <c r="H14" s="187">
        <v>31</v>
      </c>
      <c r="I14" s="188"/>
      <c r="J14" s="189" t="str">
        <f t="shared" si="1"/>
        <v xml:space="preserve">_2014December </v>
      </c>
      <c r="K14" s="185" t="s">
        <v>178</v>
      </c>
      <c r="L14" s="186" t="s">
        <v>50</v>
      </c>
      <c r="M14" s="191">
        <v>41625</v>
      </c>
      <c r="N14" s="182">
        <v>41639</v>
      </c>
      <c r="O14" s="192"/>
      <c r="P14" s="136" t="s">
        <v>24</v>
      </c>
      <c r="Q14" s="291">
        <v>29</v>
      </c>
      <c r="R14" s="193">
        <v>11.28</v>
      </c>
      <c r="S14" s="101">
        <f>327/29</f>
        <v>11.275862068965518</v>
      </c>
      <c r="U14" s="136" t="s">
        <v>52</v>
      </c>
      <c r="V14" s="137">
        <v>0</v>
      </c>
      <c r="X14" s="101" t="s">
        <v>346</v>
      </c>
    </row>
    <row r="15" spans="1:24" s="183" customFormat="1" x14ac:dyDescent="0.3">
      <c r="D15" s="184" t="str">
        <f t="shared" si="0"/>
        <v>_20141/16 - 2/15</v>
      </c>
      <c r="E15" s="185" t="s">
        <v>178</v>
      </c>
      <c r="F15" s="181" t="s">
        <v>19</v>
      </c>
      <c r="G15" s="186" t="s">
        <v>20</v>
      </c>
      <c r="H15" s="187">
        <v>31</v>
      </c>
      <c r="I15" s="188"/>
      <c r="J15" s="189" t="str">
        <f t="shared" si="1"/>
        <v>_2014January</v>
      </c>
      <c r="K15" s="185" t="s">
        <v>178</v>
      </c>
      <c r="L15" s="186" t="s">
        <v>17</v>
      </c>
      <c r="M15" s="191">
        <v>41655</v>
      </c>
      <c r="N15" s="182">
        <v>41670</v>
      </c>
      <c r="O15" s="192"/>
      <c r="P15" s="136" t="s">
        <v>24</v>
      </c>
      <c r="Q15" s="211">
        <v>28</v>
      </c>
      <c r="R15" s="193">
        <v>11.69</v>
      </c>
      <c r="S15" s="101">
        <f>V4/Q15</f>
        <v>11.678571428571429</v>
      </c>
    </row>
    <row r="16" spans="1:24" s="183" customFormat="1" x14ac:dyDescent="0.3">
      <c r="D16" s="184" t="str">
        <f t="shared" si="0"/>
        <v>_20142/16 - 3/15</v>
      </c>
      <c r="E16" s="185" t="s">
        <v>178</v>
      </c>
      <c r="F16" s="181" t="s">
        <v>22</v>
      </c>
      <c r="G16" s="186" t="s">
        <v>23</v>
      </c>
      <c r="H16" s="187">
        <v>28</v>
      </c>
      <c r="I16" s="188"/>
      <c r="J16" s="189" t="str">
        <f t="shared" si="1"/>
        <v xml:space="preserve">_2014February </v>
      </c>
      <c r="K16" s="185" t="s">
        <v>178</v>
      </c>
      <c r="L16" s="186" t="s">
        <v>20</v>
      </c>
      <c r="M16" s="191">
        <v>41684</v>
      </c>
      <c r="N16" s="182">
        <v>41698</v>
      </c>
      <c r="O16" s="192"/>
      <c r="P16" s="136" t="s">
        <v>24</v>
      </c>
      <c r="Q16" s="211">
        <v>27</v>
      </c>
      <c r="R16" s="193">
        <v>12.11</v>
      </c>
      <c r="S16" s="101">
        <f>V4/Q16</f>
        <v>12.111111111111111</v>
      </c>
    </row>
    <row r="17" spans="4:19" s="183" customFormat="1" x14ac:dyDescent="0.3">
      <c r="D17" s="184" t="str">
        <f t="shared" si="0"/>
        <v>_20143/16 - 4/15</v>
      </c>
      <c r="E17" s="185" t="s">
        <v>178</v>
      </c>
      <c r="F17" s="181" t="s">
        <v>25</v>
      </c>
      <c r="G17" s="186" t="s">
        <v>26</v>
      </c>
      <c r="H17" s="187">
        <v>31</v>
      </c>
      <c r="I17" s="188"/>
      <c r="J17" s="189" t="str">
        <f t="shared" si="1"/>
        <v xml:space="preserve">_2014March </v>
      </c>
      <c r="K17" s="185" t="s">
        <v>178</v>
      </c>
      <c r="L17" s="186" t="s">
        <v>23</v>
      </c>
      <c r="M17" s="191">
        <v>41716</v>
      </c>
      <c r="N17" s="182">
        <v>41729</v>
      </c>
      <c r="O17" s="192"/>
      <c r="P17" s="136" t="s">
        <v>27</v>
      </c>
      <c r="Q17" s="211">
        <v>31</v>
      </c>
      <c r="R17" s="193">
        <v>14.03</v>
      </c>
      <c r="S17" s="101">
        <f>V5/Q17</f>
        <v>14.03225806451613</v>
      </c>
    </row>
    <row r="18" spans="4:19" s="183" customFormat="1" x14ac:dyDescent="0.3">
      <c r="D18" s="184" t="str">
        <f t="shared" si="0"/>
        <v>_20144/16 - 5/15</v>
      </c>
      <c r="E18" s="185" t="s">
        <v>178</v>
      </c>
      <c r="F18" s="181" t="s">
        <v>28</v>
      </c>
      <c r="G18" s="186" t="s">
        <v>29</v>
      </c>
      <c r="H18" s="187">
        <v>30</v>
      </c>
      <c r="I18" s="188"/>
      <c r="J18" s="189" t="str">
        <f t="shared" si="1"/>
        <v xml:space="preserve">_2014April </v>
      </c>
      <c r="K18" s="185" t="s">
        <v>178</v>
      </c>
      <c r="L18" s="186" t="s">
        <v>26</v>
      </c>
      <c r="M18" s="191">
        <v>41746</v>
      </c>
      <c r="N18" s="182">
        <v>41759</v>
      </c>
      <c r="O18" s="192"/>
      <c r="P18" s="136" t="s">
        <v>27</v>
      </c>
      <c r="Q18" s="211">
        <v>30</v>
      </c>
      <c r="R18" s="193">
        <v>14.5</v>
      </c>
      <c r="S18" s="101">
        <f>V5/Q18</f>
        <v>14.5</v>
      </c>
    </row>
    <row r="19" spans="4:19" s="183" customFormat="1" x14ac:dyDescent="0.3">
      <c r="D19" s="184" t="str">
        <f t="shared" si="0"/>
        <v>_20145/16 - 6/15</v>
      </c>
      <c r="E19" s="185" t="s">
        <v>178</v>
      </c>
      <c r="F19" s="181" t="s">
        <v>31</v>
      </c>
      <c r="G19" s="186" t="s">
        <v>32</v>
      </c>
      <c r="H19" s="187">
        <v>31</v>
      </c>
      <c r="I19" s="188"/>
      <c r="J19" s="189" t="str">
        <f t="shared" si="1"/>
        <v xml:space="preserve">_2014May </v>
      </c>
      <c r="K19" s="185" t="s">
        <v>178</v>
      </c>
      <c r="L19" s="186" t="s">
        <v>29</v>
      </c>
      <c r="M19" s="191">
        <v>41775</v>
      </c>
      <c r="N19" s="182">
        <v>41790</v>
      </c>
      <c r="O19" s="192"/>
      <c r="P19" s="136" t="s">
        <v>27</v>
      </c>
      <c r="Q19" s="211">
        <v>29</v>
      </c>
      <c r="R19" s="193">
        <v>15</v>
      </c>
      <c r="S19" s="101">
        <f>V5/Q19</f>
        <v>15</v>
      </c>
    </row>
    <row r="20" spans="4:19" s="183" customFormat="1" x14ac:dyDescent="0.3">
      <c r="D20" s="184" t="str">
        <f t="shared" si="0"/>
        <v>_20146/16 - 7/15</v>
      </c>
      <c r="E20" s="185" t="s">
        <v>178</v>
      </c>
      <c r="F20" s="181" t="s">
        <v>34</v>
      </c>
      <c r="G20" s="186" t="s">
        <v>35</v>
      </c>
      <c r="H20" s="187">
        <v>30</v>
      </c>
      <c r="I20" s="188"/>
      <c r="J20" s="189" t="str">
        <f t="shared" si="1"/>
        <v xml:space="preserve">_2014June </v>
      </c>
      <c r="K20" s="185" t="s">
        <v>178</v>
      </c>
      <c r="L20" s="186" t="s">
        <v>32</v>
      </c>
      <c r="M20" s="191">
        <v>41807</v>
      </c>
      <c r="N20" s="182">
        <v>41820</v>
      </c>
      <c r="O20" s="192"/>
      <c r="P20" s="136" t="s">
        <v>27</v>
      </c>
      <c r="Q20" s="211">
        <v>28</v>
      </c>
      <c r="R20" s="193">
        <v>15.54</v>
      </c>
      <c r="S20" s="101">
        <f>V5/Q20</f>
        <v>15.535714285714286</v>
      </c>
    </row>
    <row r="21" spans="4:19" s="183" customFormat="1" x14ac:dyDescent="0.3">
      <c r="D21" s="184" t="str">
        <f t="shared" si="0"/>
        <v>_20147/16 - 8/15</v>
      </c>
      <c r="E21" s="185" t="s">
        <v>178</v>
      </c>
      <c r="F21" s="181" t="s">
        <v>37</v>
      </c>
      <c r="G21" s="186" t="s">
        <v>38</v>
      </c>
      <c r="H21" s="187">
        <v>31</v>
      </c>
      <c r="I21" s="188"/>
      <c r="J21" s="189" t="str">
        <f t="shared" si="1"/>
        <v xml:space="preserve">_2014July </v>
      </c>
      <c r="K21" s="185" t="s">
        <v>178</v>
      </c>
      <c r="L21" s="186" t="s">
        <v>35</v>
      </c>
      <c r="M21" s="191">
        <v>41837</v>
      </c>
      <c r="N21" s="182">
        <v>41851</v>
      </c>
      <c r="O21" s="192"/>
      <c r="P21" s="136" t="s">
        <v>27</v>
      </c>
      <c r="Q21" s="211">
        <v>27</v>
      </c>
      <c r="R21" s="193">
        <v>16.11</v>
      </c>
      <c r="S21" s="104">
        <f>V5/Q21</f>
        <v>16.111111111111111</v>
      </c>
    </row>
    <row r="22" spans="4:19" s="183" customFormat="1" x14ac:dyDescent="0.3">
      <c r="D22" s="184" t="str">
        <f t="shared" si="0"/>
        <v>_20148/16 - 9/15</v>
      </c>
      <c r="E22" s="185" t="s">
        <v>178</v>
      </c>
      <c r="F22" s="181" t="s">
        <v>40</v>
      </c>
      <c r="G22" s="186" t="s">
        <v>41</v>
      </c>
      <c r="H22" s="187">
        <v>31</v>
      </c>
      <c r="I22" s="188"/>
      <c r="J22" s="189" t="str">
        <f t="shared" si="1"/>
        <v>_2014August</v>
      </c>
      <c r="K22" s="185" t="s">
        <v>178</v>
      </c>
      <c r="L22" s="186" t="s">
        <v>38</v>
      </c>
      <c r="M22" s="191">
        <v>41869</v>
      </c>
      <c r="N22" s="182">
        <v>41882</v>
      </c>
      <c r="O22" s="192"/>
      <c r="P22" s="136" t="s">
        <v>33</v>
      </c>
      <c r="Q22" s="211">
        <v>31</v>
      </c>
      <c r="R22" s="193">
        <v>21.71</v>
      </c>
      <c r="S22" s="101">
        <f>V7/Q22</f>
        <v>21.70967741935484</v>
      </c>
    </row>
    <row r="23" spans="4:19" s="183" customFormat="1" x14ac:dyDescent="0.3">
      <c r="D23" s="184" t="str">
        <f t="shared" si="0"/>
        <v>_20149/16 - 10/15</v>
      </c>
      <c r="E23" s="185" t="s">
        <v>178</v>
      </c>
      <c r="F23" s="181" t="s">
        <v>43</v>
      </c>
      <c r="G23" s="186" t="s">
        <v>44</v>
      </c>
      <c r="H23" s="187">
        <v>30</v>
      </c>
      <c r="I23" s="188"/>
      <c r="J23" s="189" t="str">
        <f t="shared" si="1"/>
        <v xml:space="preserve">_2014September </v>
      </c>
      <c r="K23" s="185" t="s">
        <v>178</v>
      </c>
      <c r="L23" s="186" t="s">
        <v>41</v>
      </c>
      <c r="M23" s="191">
        <v>41898</v>
      </c>
      <c r="N23" s="182">
        <v>41912</v>
      </c>
      <c r="O23" s="192"/>
      <c r="P23" s="136" t="s">
        <v>33</v>
      </c>
      <c r="Q23" s="211">
        <v>30</v>
      </c>
      <c r="R23" s="193">
        <v>22.43</v>
      </c>
      <c r="S23" s="101">
        <f>V7/Q23</f>
        <v>22.433333333333334</v>
      </c>
    </row>
    <row r="24" spans="4:19" s="183" customFormat="1" x14ac:dyDescent="0.3">
      <c r="D24" s="184" t="str">
        <f t="shared" si="0"/>
        <v>_201410/16 - 11/15</v>
      </c>
      <c r="E24" s="185" t="s">
        <v>178</v>
      </c>
      <c r="F24" s="181" t="s">
        <v>46</v>
      </c>
      <c r="G24" s="186" t="s">
        <v>47</v>
      </c>
      <c r="H24" s="187">
        <v>31</v>
      </c>
      <c r="I24" s="188"/>
      <c r="J24" s="189" t="str">
        <f t="shared" si="1"/>
        <v xml:space="preserve">_2014October </v>
      </c>
      <c r="K24" s="185" t="s">
        <v>178</v>
      </c>
      <c r="L24" s="186" t="s">
        <v>44</v>
      </c>
      <c r="M24" s="191">
        <v>41928</v>
      </c>
      <c r="N24" s="182">
        <v>41943</v>
      </c>
      <c r="O24" s="192"/>
      <c r="P24" s="136" t="s">
        <v>33</v>
      </c>
      <c r="Q24" s="211">
        <v>29</v>
      </c>
      <c r="R24" s="193">
        <v>23.21</v>
      </c>
      <c r="S24" s="101">
        <f>V7/Q24</f>
        <v>23.206896551724139</v>
      </c>
    </row>
    <row r="25" spans="4:19" s="183" customFormat="1" x14ac:dyDescent="0.3">
      <c r="D25" s="184" t="str">
        <f t="shared" si="0"/>
        <v>_201411/16 - 12/15</v>
      </c>
      <c r="E25" s="185" t="s">
        <v>178</v>
      </c>
      <c r="F25" s="181" t="s">
        <v>49</v>
      </c>
      <c r="G25" s="186" t="s">
        <v>50</v>
      </c>
      <c r="H25" s="187">
        <v>30</v>
      </c>
      <c r="I25" s="188"/>
      <c r="J25" s="189" t="str">
        <f t="shared" si="1"/>
        <v xml:space="preserve">_2014November </v>
      </c>
      <c r="K25" s="185" t="s">
        <v>178</v>
      </c>
      <c r="L25" s="186" t="s">
        <v>47</v>
      </c>
      <c r="M25" s="191">
        <v>41960</v>
      </c>
      <c r="N25" s="182">
        <v>41973</v>
      </c>
      <c r="O25" s="192"/>
      <c r="P25" s="136" t="s">
        <v>33</v>
      </c>
      <c r="Q25" s="211">
        <v>28</v>
      </c>
      <c r="R25" s="193">
        <v>24.04</v>
      </c>
      <c r="S25" s="101">
        <f>V7/Q25</f>
        <v>24.035714285714285</v>
      </c>
    </row>
    <row r="26" spans="4:19" s="183" customFormat="1" x14ac:dyDescent="0.3">
      <c r="D26" s="184" t="str">
        <f t="shared" si="0"/>
        <v>_201512/16 - 1/15</v>
      </c>
      <c r="E26" s="185" t="s">
        <v>179</v>
      </c>
      <c r="F26" s="181" t="s">
        <v>16</v>
      </c>
      <c r="G26" s="186" t="s">
        <v>17</v>
      </c>
      <c r="H26" s="187">
        <v>31</v>
      </c>
      <c r="I26" s="188"/>
      <c r="J26" s="189" t="str">
        <f t="shared" si="1"/>
        <v xml:space="preserve">_2015December </v>
      </c>
      <c r="K26" s="185" t="s">
        <v>179</v>
      </c>
      <c r="L26" s="186" t="s">
        <v>50</v>
      </c>
      <c r="M26" s="191">
        <v>41991</v>
      </c>
      <c r="N26" s="182">
        <v>42004</v>
      </c>
      <c r="O26" s="192"/>
      <c r="P26" s="136" t="s">
        <v>33</v>
      </c>
      <c r="Q26" s="211">
        <v>27</v>
      </c>
      <c r="R26" s="193">
        <v>24.93</v>
      </c>
      <c r="S26" s="101">
        <f>V7/Q26</f>
        <v>24.925925925925927</v>
      </c>
    </row>
    <row r="27" spans="4:19" s="183" customFormat="1" x14ac:dyDescent="0.3">
      <c r="D27" s="184" t="str">
        <f t="shared" si="0"/>
        <v>_20151/16 - 2/15</v>
      </c>
      <c r="E27" s="185" t="s">
        <v>179</v>
      </c>
      <c r="F27" s="181" t="s">
        <v>19</v>
      </c>
      <c r="G27" s="186" t="s">
        <v>20</v>
      </c>
      <c r="H27" s="187">
        <v>31</v>
      </c>
      <c r="I27" s="188"/>
      <c r="J27" s="189" t="str">
        <f t="shared" si="1"/>
        <v>_2015January</v>
      </c>
      <c r="K27" s="185" t="s">
        <v>179</v>
      </c>
      <c r="L27" s="186" t="s">
        <v>17</v>
      </c>
      <c r="M27" s="191">
        <v>42020</v>
      </c>
      <c r="N27" s="182">
        <v>42035</v>
      </c>
      <c r="O27" s="192"/>
      <c r="P27" s="136" t="s">
        <v>36</v>
      </c>
      <c r="Q27" s="211">
        <v>31</v>
      </c>
      <c r="R27" s="193">
        <v>21.71</v>
      </c>
      <c r="S27" s="101">
        <f>V8/Q27</f>
        <v>21.70967741935484</v>
      </c>
    </row>
    <row r="28" spans="4:19" s="183" customFormat="1" x14ac:dyDescent="0.3">
      <c r="D28" s="184" t="str">
        <f t="shared" si="0"/>
        <v>_20152/16 - 3/15</v>
      </c>
      <c r="E28" s="185" t="s">
        <v>179</v>
      </c>
      <c r="F28" s="181" t="s">
        <v>22</v>
      </c>
      <c r="G28" s="186" t="s">
        <v>23</v>
      </c>
      <c r="H28" s="187">
        <v>28</v>
      </c>
      <c r="I28" s="188"/>
      <c r="J28" s="189" t="str">
        <f t="shared" si="1"/>
        <v xml:space="preserve">_2015February </v>
      </c>
      <c r="K28" s="185" t="s">
        <v>179</v>
      </c>
      <c r="L28" s="186" t="s">
        <v>20</v>
      </c>
      <c r="M28" s="191">
        <v>42048</v>
      </c>
      <c r="N28" s="182">
        <v>42063</v>
      </c>
      <c r="O28" s="192"/>
      <c r="P28" s="136" t="s">
        <v>36</v>
      </c>
      <c r="Q28" s="211">
        <v>30</v>
      </c>
      <c r="R28" s="193">
        <v>22.43</v>
      </c>
      <c r="S28" s="101">
        <f>V8/Q28</f>
        <v>22.433333333333334</v>
      </c>
    </row>
    <row r="29" spans="4:19" s="183" customFormat="1" x14ac:dyDescent="0.3">
      <c r="D29" s="184" t="str">
        <f t="shared" si="0"/>
        <v>_20153/16 - 4/15</v>
      </c>
      <c r="E29" s="185" t="s">
        <v>179</v>
      </c>
      <c r="F29" s="181" t="s">
        <v>25</v>
      </c>
      <c r="G29" s="186" t="s">
        <v>26</v>
      </c>
      <c r="H29" s="187">
        <v>31</v>
      </c>
      <c r="I29" s="188"/>
      <c r="J29" s="189" t="str">
        <f t="shared" si="1"/>
        <v xml:space="preserve">_2015March </v>
      </c>
      <c r="K29" s="185" t="s">
        <v>179</v>
      </c>
      <c r="L29" s="186" t="s">
        <v>23</v>
      </c>
      <c r="M29" s="191">
        <v>42080</v>
      </c>
      <c r="N29" s="182">
        <v>42094</v>
      </c>
      <c r="O29" s="192"/>
      <c r="P29" s="136" t="s">
        <v>36</v>
      </c>
      <c r="Q29" s="211">
        <v>29</v>
      </c>
      <c r="R29" s="193">
        <v>23.21</v>
      </c>
      <c r="S29" s="101">
        <f>V8/Q29</f>
        <v>23.206896551724139</v>
      </c>
    </row>
    <row r="30" spans="4:19" s="183" customFormat="1" x14ac:dyDescent="0.3">
      <c r="D30" s="184" t="str">
        <f t="shared" si="0"/>
        <v>_20154/16 - 5/15</v>
      </c>
      <c r="E30" s="185" t="s">
        <v>179</v>
      </c>
      <c r="F30" s="181" t="s">
        <v>28</v>
      </c>
      <c r="G30" s="186" t="s">
        <v>29</v>
      </c>
      <c r="H30" s="187">
        <v>30</v>
      </c>
      <c r="I30" s="188"/>
      <c r="J30" s="189" t="str">
        <f t="shared" si="1"/>
        <v xml:space="preserve">_2015April </v>
      </c>
      <c r="K30" s="185" t="s">
        <v>179</v>
      </c>
      <c r="L30" s="186" t="s">
        <v>26</v>
      </c>
      <c r="M30" s="191">
        <v>42110</v>
      </c>
      <c r="N30" s="182">
        <v>42124</v>
      </c>
      <c r="O30" s="192"/>
      <c r="P30" s="136" t="s">
        <v>36</v>
      </c>
      <c r="Q30" s="211">
        <v>28</v>
      </c>
      <c r="R30" s="193">
        <v>24.04</v>
      </c>
      <c r="S30" s="101">
        <f>V7/Q30</f>
        <v>24.035714285714285</v>
      </c>
    </row>
    <row r="31" spans="4:19" s="183" customFormat="1" x14ac:dyDescent="0.3">
      <c r="D31" s="184" t="str">
        <f t="shared" si="0"/>
        <v>_20155/16 - 6/15</v>
      </c>
      <c r="E31" s="185" t="s">
        <v>179</v>
      </c>
      <c r="F31" s="181" t="s">
        <v>31</v>
      </c>
      <c r="G31" s="186" t="s">
        <v>32</v>
      </c>
      <c r="H31" s="187">
        <v>31</v>
      </c>
      <c r="I31" s="188"/>
      <c r="J31" s="189" t="str">
        <f t="shared" si="1"/>
        <v xml:space="preserve">_2015May </v>
      </c>
      <c r="K31" s="185" t="s">
        <v>179</v>
      </c>
      <c r="L31" s="186" t="s">
        <v>29</v>
      </c>
      <c r="M31" s="191">
        <v>42142</v>
      </c>
      <c r="N31" s="216">
        <v>42155</v>
      </c>
      <c r="O31" s="194"/>
      <c r="P31" s="136" t="s">
        <v>36</v>
      </c>
      <c r="Q31" s="211">
        <v>27</v>
      </c>
      <c r="R31" s="193">
        <v>24.93</v>
      </c>
      <c r="S31" s="101">
        <f>V8/Q31</f>
        <v>24.925925925925927</v>
      </c>
    </row>
    <row r="32" spans="4:19" s="183" customFormat="1" x14ac:dyDescent="0.3">
      <c r="D32" s="184" t="str">
        <f t="shared" si="0"/>
        <v>_20156/16 - 7/15</v>
      </c>
      <c r="E32" s="185" t="s">
        <v>179</v>
      </c>
      <c r="F32" s="181" t="s">
        <v>34</v>
      </c>
      <c r="G32" s="186" t="s">
        <v>35</v>
      </c>
      <c r="H32" s="187">
        <v>30</v>
      </c>
      <c r="I32" s="188"/>
      <c r="J32" s="189" t="str">
        <f t="shared" si="1"/>
        <v xml:space="preserve">_2015June </v>
      </c>
      <c r="K32" s="185" t="s">
        <v>179</v>
      </c>
      <c r="L32" s="186" t="s">
        <v>32</v>
      </c>
      <c r="M32" s="191">
        <v>42171</v>
      </c>
      <c r="N32" s="216">
        <v>42185</v>
      </c>
      <c r="O32" s="194"/>
      <c r="P32" s="136" t="s">
        <v>30</v>
      </c>
      <c r="Q32" s="211">
        <v>31</v>
      </c>
      <c r="R32" s="193">
        <v>19.61</v>
      </c>
      <c r="S32" s="101">
        <f>V6/Q32</f>
        <v>19.612903225806452</v>
      </c>
    </row>
    <row r="33" spans="4:19" s="183" customFormat="1" x14ac:dyDescent="0.3">
      <c r="D33" s="184" t="str">
        <f t="shared" si="0"/>
        <v>_20157/16 - 8/15</v>
      </c>
      <c r="E33" s="185" t="s">
        <v>179</v>
      </c>
      <c r="F33" s="181" t="s">
        <v>37</v>
      </c>
      <c r="G33" s="186" t="s">
        <v>38</v>
      </c>
      <c r="H33" s="187">
        <v>31</v>
      </c>
      <c r="I33" s="188"/>
      <c r="J33" s="189" t="str">
        <f t="shared" si="1"/>
        <v xml:space="preserve">_2015July </v>
      </c>
      <c r="K33" s="185" t="s">
        <v>179</v>
      </c>
      <c r="L33" s="186" t="s">
        <v>35</v>
      </c>
      <c r="M33" s="191">
        <v>42201</v>
      </c>
      <c r="N33" s="216">
        <v>42216</v>
      </c>
      <c r="O33" s="194"/>
      <c r="P33" s="136" t="s">
        <v>30</v>
      </c>
      <c r="Q33" s="211">
        <v>30</v>
      </c>
      <c r="R33" s="193">
        <v>20.27</v>
      </c>
      <c r="S33" s="101">
        <f>V6/Q33</f>
        <v>20.266666666666666</v>
      </c>
    </row>
    <row r="34" spans="4:19" s="183" customFormat="1" x14ac:dyDescent="0.3">
      <c r="D34" s="184" t="str">
        <f t="shared" si="0"/>
        <v>_20158/16 - 9/15</v>
      </c>
      <c r="E34" s="185" t="s">
        <v>179</v>
      </c>
      <c r="F34" s="181" t="s">
        <v>40</v>
      </c>
      <c r="G34" s="186" t="s">
        <v>41</v>
      </c>
      <c r="H34" s="187">
        <v>31</v>
      </c>
      <c r="I34" s="188"/>
      <c r="J34" s="189" t="str">
        <f t="shared" si="1"/>
        <v>_2015August</v>
      </c>
      <c r="K34" s="185" t="s">
        <v>179</v>
      </c>
      <c r="L34" s="186" t="s">
        <v>38</v>
      </c>
      <c r="M34" s="191">
        <v>42234</v>
      </c>
      <c r="N34" s="216">
        <v>42247</v>
      </c>
      <c r="O34" s="194"/>
      <c r="P34" s="136" t="s">
        <v>30</v>
      </c>
      <c r="Q34" s="211">
        <v>29</v>
      </c>
      <c r="R34" s="193">
        <v>20.97</v>
      </c>
      <c r="S34" s="101">
        <f>V6/Q34</f>
        <v>20.96551724137931</v>
      </c>
    </row>
    <row r="35" spans="4:19" s="183" customFormat="1" x14ac:dyDescent="0.3">
      <c r="D35" s="184" t="str">
        <f t="shared" si="0"/>
        <v>_20159/16 - 10/15</v>
      </c>
      <c r="E35" s="185" t="s">
        <v>179</v>
      </c>
      <c r="F35" s="181" t="s">
        <v>43</v>
      </c>
      <c r="G35" s="186" t="s">
        <v>44</v>
      </c>
      <c r="H35" s="187">
        <v>30</v>
      </c>
      <c r="I35" s="188"/>
      <c r="J35" s="189" t="str">
        <f t="shared" si="1"/>
        <v xml:space="preserve">_2015September </v>
      </c>
      <c r="K35" s="185" t="s">
        <v>179</v>
      </c>
      <c r="L35" s="186" t="s">
        <v>41</v>
      </c>
      <c r="M35" s="191">
        <v>42264</v>
      </c>
      <c r="N35" s="216">
        <v>42277</v>
      </c>
      <c r="O35" s="194"/>
      <c r="P35" s="136" t="s">
        <v>30</v>
      </c>
      <c r="Q35" s="211">
        <v>28</v>
      </c>
      <c r="R35" s="193">
        <v>21.71</v>
      </c>
      <c r="S35" s="101">
        <f>V6/Q35</f>
        <v>21.714285714285715</v>
      </c>
    </row>
    <row r="36" spans="4:19" s="183" customFormat="1" x14ac:dyDescent="0.3">
      <c r="D36" s="184" t="str">
        <f t="shared" si="0"/>
        <v>_201510/16 - 11/15</v>
      </c>
      <c r="E36" s="185" t="s">
        <v>179</v>
      </c>
      <c r="F36" s="181" t="s">
        <v>46</v>
      </c>
      <c r="G36" s="186" t="s">
        <v>47</v>
      </c>
      <c r="H36" s="187">
        <v>31</v>
      </c>
      <c r="I36" s="188"/>
      <c r="J36" s="189" t="str">
        <f t="shared" si="1"/>
        <v xml:space="preserve">_2015October </v>
      </c>
      <c r="K36" s="185" t="s">
        <v>179</v>
      </c>
      <c r="L36" s="186" t="s">
        <v>44</v>
      </c>
      <c r="M36" s="191">
        <v>42293</v>
      </c>
      <c r="N36" s="216">
        <v>42308</v>
      </c>
      <c r="O36" s="194"/>
      <c r="P36" s="136" t="s">
        <v>30</v>
      </c>
      <c r="Q36" s="211">
        <v>27</v>
      </c>
      <c r="R36" s="193">
        <v>22.52</v>
      </c>
      <c r="S36" s="101">
        <f>V6/Q36</f>
        <v>22.518518518518519</v>
      </c>
    </row>
    <row r="37" spans="4:19" s="183" customFormat="1" x14ac:dyDescent="0.3">
      <c r="D37" s="184" t="str">
        <f t="shared" si="0"/>
        <v>_201511/16 - 12/15</v>
      </c>
      <c r="E37" s="185" t="s">
        <v>179</v>
      </c>
      <c r="F37" s="181" t="s">
        <v>49</v>
      </c>
      <c r="G37" s="186" t="s">
        <v>50</v>
      </c>
      <c r="H37" s="187">
        <v>30</v>
      </c>
      <c r="I37" s="188"/>
      <c r="J37" s="189" t="str">
        <f t="shared" si="1"/>
        <v xml:space="preserve">_2015November </v>
      </c>
      <c r="K37" s="185" t="s">
        <v>179</v>
      </c>
      <c r="L37" s="186" t="s">
        <v>47</v>
      </c>
      <c r="M37" s="191">
        <v>42325</v>
      </c>
      <c r="N37" s="216">
        <v>42338</v>
      </c>
      <c r="O37" s="194"/>
      <c r="P37" s="136" t="s">
        <v>39</v>
      </c>
      <c r="Q37" s="211">
        <v>31</v>
      </c>
      <c r="R37" s="137">
        <v>0</v>
      </c>
      <c r="S37" s="101">
        <v>0</v>
      </c>
    </row>
    <row r="38" spans="4:19" s="183" customFormat="1" x14ac:dyDescent="0.3">
      <c r="D38" s="184" t="str">
        <f>E38&amp;F38</f>
        <v>_201612/16 - 1/15</v>
      </c>
      <c r="E38" s="186" t="s">
        <v>168</v>
      </c>
      <c r="F38" s="181" t="s">
        <v>16</v>
      </c>
      <c r="G38" s="186" t="s">
        <v>17</v>
      </c>
      <c r="H38" s="187">
        <v>31</v>
      </c>
      <c r="I38" s="188"/>
      <c r="J38" s="189" t="str">
        <f t="shared" si="1"/>
        <v xml:space="preserve">_2016December </v>
      </c>
      <c r="K38" s="186" t="s">
        <v>168</v>
      </c>
      <c r="L38" s="186" t="s">
        <v>50</v>
      </c>
      <c r="M38" s="191">
        <v>42355</v>
      </c>
      <c r="N38" s="216">
        <v>42369</v>
      </c>
      <c r="O38" s="194"/>
      <c r="P38" s="136" t="s">
        <v>39</v>
      </c>
      <c r="Q38" s="211">
        <v>30</v>
      </c>
      <c r="R38" s="137">
        <v>0</v>
      </c>
      <c r="S38" s="101">
        <v>0</v>
      </c>
    </row>
    <row r="39" spans="4:19" s="183" customFormat="1" x14ac:dyDescent="0.3">
      <c r="D39" s="184" t="str">
        <f t="shared" ref="D39:D102" si="2">E39&amp;F39</f>
        <v>_20161/16 - 2/15</v>
      </c>
      <c r="E39" s="186" t="s">
        <v>168</v>
      </c>
      <c r="F39" s="181" t="s">
        <v>19</v>
      </c>
      <c r="G39" s="186" t="s">
        <v>20</v>
      </c>
      <c r="H39" s="187">
        <v>31</v>
      </c>
      <c r="I39" s="188"/>
      <c r="J39" s="189" t="str">
        <f t="shared" si="1"/>
        <v>_2016January</v>
      </c>
      <c r="K39" s="186" t="s">
        <v>168</v>
      </c>
      <c r="L39" s="186" t="s">
        <v>17</v>
      </c>
      <c r="M39" s="191">
        <v>42387</v>
      </c>
      <c r="N39" s="216">
        <v>42400</v>
      </c>
      <c r="O39" s="194"/>
      <c r="P39" s="136" t="s">
        <v>39</v>
      </c>
      <c r="Q39" s="211">
        <v>29</v>
      </c>
      <c r="R39" s="137">
        <v>0</v>
      </c>
      <c r="S39" s="101">
        <v>0</v>
      </c>
    </row>
    <row r="40" spans="4:19" s="183" customFormat="1" x14ac:dyDescent="0.3">
      <c r="D40" s="184" t="str">
        <f t="shared" si="2"/>
        <v>_20162/16 - 3/15</v>
      </c>
      <c r="E40" s="186" t="s">
        <v>168</v>
      </c>
      <c r="F40" s="181" t="s">
        <v>22</v>
      </c>
      <c r="G40" s="186" t="s">
        <v>23</v>
      </c>
      <c r="H40" s="187">
        <v>29</v>
      </c>
      <c r="I40" s="188"/>
      <c r="J40" s="189" t="str">
        <f t="shared" si="1"/>
        <v xml:space="preserve">_2016February </v>
      </c>
      <c r="K40" s="186" t="s">
        <v>168</v>
      </c>
      <c r="L40" s="186" t="s">
        <v>20</v>
      </c>
      <c r="M40" s="191">
        <v>42416</v>
      </c>
      <c r="N40" s="216">
        <v>42429</v>
      </c>
      <c r="O40" s="194"/>
      <c r="P40" s="136" t="s">
        <v>39</v>
      </c>
      <c r="Q40" s="211">
        <v>28</v>
      </c>
      <c r="R40" s="137">
        <v>0</v>
      </c>
      <c r="S40" s="101">
        <v>0</v>
      </c>
    </row>
    <row r="41" spans="4:19" s="183" customFormat="1" x14ac:dyDescent="0.3">
      <c r="D41" s="184" t="str">
        <f t="shared" si="2"/>
        <v>_20163/16 - 4/15</v>
      </c>
      <c r="E41" s="186" t="s">
        <v>168</v>
      </c>
      <c r="F41" s="181" t="s">
        <v>25</v>
      </c>
      <c r="G41" s="186" t="s">
        <v>26</v>
      </c>
      <c r="H41" s="187">
        <v>31</v>
      </c>
      <c r="I41" s="188"/>
      <c r="J41" s="189" t="str">
        <f t="shared" si="1"/>
        <v xml:space="preserve">_2016March </v>
      </c>
      <c r="K41" s="186" t="s">
        <v>168</v>
      </c>
      <c r="L41" s="186" t="s">
        <v>23</v>
      </c>
      <c r="M41" s="191">
        <v>42446</v>
      </c>
      <c r="N41" s="216">
        <v>42460</v>
      </c>
      <c r="O41" s="194"/>
      <c r="P41" s="136" t="s">
        <v>39</v>
      </c>
      <c r="Q41" s="211">
        <v>27</v>
      </c>
      <c r="R41" s="137">
        <v>0</v>
      </c>
      <c r="S41" s="101">
        <v>0</v>
      </c>
    </row>
    <row r="42" spans="4:19" s="183" customFormat="1" x14ac:dyDescent="0.3">
      <c r="D42" s="184" t="str">
        <f t="shared" si="2"/>
        <v>_20164/16 - 5/15</v>
      </c>
      <c r="E42" s="186" t="s">
        <v>168</v>
      </c>
      <c r="F42" s="181" t="s">
        <v>28</v>
      </c>
      <c r="G42" s="186" t="s">
        <v>29</v>
      </c>
      <c r="H42" s="187">
        <v>30</v>
      </c>
      <c r="I42" s="188"/>
      <c r="J42" s="189" t="str">
        <f t="shared" si="1"/>
        <v xml:space="preserve">_2016April </v>
      </c>
      <c r="K42" s="186" t="s">
        <v>168</v>
      </c>
      <c r="L42" s="186" t="s">
        <v>26</v>
      </c>
      <c r="M42" s="191">
        <v>42475</v>
      </c>
      <c r="N42" s="216">
        <v>42490</v>
      </c>
      <c r="O42" s="194"/>
      <c r="P42" s="136" t="s">
        <v>42</v>
      </c>
      <c r="Q42" s="211">
        <v>31</v>
      </c>
      <c r="R42" s="137">
        <v>0</v>
      </c>
      <c r="S42" s="101">
        <v>0</v>
      </c>
    </row>
    <row r="43" spans="4:19" s="183" customFormat="1" x14ac:dyDescent="0.3">
      <c r="D43" s="184" t="str">
        <f t="shared" si="2"/>
        <v>_20165/16 - 6/15</v>
      </c>
      <c r="E43" s="186" t="s">
        <v>168</v>
      </c>
      <c r="F43" s="181" t="s">
        <v>31</v>
      </c>
      <c r="G43" s="186" t="s">
        <v>32</v>
      </c>
      <c r="H43" s="187">
        <v>31</v>
      </c>
      <c r="I43" s="188"/>
      <c r="J43" s="189" t="str">
        <f t="shared" si="1"/>
        <v xml:space="preserve">_2016May </v>
      </c>
      <c r="K43" s="186" t="s">
        <v>168</v>
      </c>
      <c r="L43" s="186" t="s">
        <v>29</v>
      </c>
      <c r="M43" s="191">
        <v>42507</v>
      </c>
      <c r="N43" s="216">
        <v>42521</v>
      </c>
      <c r="O43" s="194"/>
      <c r="P43" s="136" t="s">
        <v>42</v>
      </c>
      <c r="Q43" s="211">
        <v>30</v>
      </c>
      <c r="R43" s="137">
        <v>0</v>
      </c>
      <c r="S43" s="101">
        <v>0</v>
      </c>
    </row>
    <row r="44" spans="4:19" s="183" customFormat="1" x14ac:dyDescent="0.3">
      <c r="D44" s="184" t="str">
        <f t="shared" si="2"/>
        <v>_20166/16 - 7/15</v>
      </c>
      <c r="E44" s="186" t="s">
        <v>168</v>
      </c>
      <c r="F44" s="181" t="s">
        <v>34</v>
      </c>
      <c r="G44" s="186" t="s">
        <v>35</v>
      </c>
      <c r="H44" s="187">
        <v>30</v>
      </c>
      <c r="I44" s="188"/>
      <c r="J44" s="189" t="str">
        <f t="shared" si="1"/>
        <v xml:space="preserve">_2016June </v>
      </c>
      <c r="K44" s="186" t="s">
        <v>168</v>
      </c>
      <c r="L44" s="186" t="s">
        <v>32</v>
      </c>
      <c r="M44" s="191">
        <v>42537</v>
      </c>
      <c r="N44" s="216">
        <v>42551</v>
      </c>
      <c r="O44" s="194"/>
      <c r="P44" s="136" t="s">
        <v>42</v>
      </c>
      <c r="Q44" s="211">
        <v>29</v>
      </c>
      <c r="R44" s="137">
        <v>0</v>
      </c>
      <c r="S44" s="101">
        <v>0</v>
      </c>
    </row>
    <row r="45" spans="4:19" s="183" customFormat="1" x14ac:dyDescent="0.3">
      <c r="D45" s="184" t="str">
        <f t="shared" si="2"/>
        <v>_20167/16 - 8/15</v>
      </c>
      <c r="E45" s="186" t="s">
        <v>168</v>
      </c>
      <c r="F45" s="181" t="s">
        <v>37</v>
      </c>
      <c r="G45" s="186" t="s">
        <v>38</v>
      </c>
      <c r="H45" s="187">
        <v>31</v>
      </c>
      <c r="I45" s="188"/>
      <c r="J45" s="189" t="str">
        <f t="shared" si="1"/>
        <v xml:space="preserve">_2016July </v>
      </c>
      <c r="K45" s="186" t="s">
        <v>168</v>
      </c>
      <c r="L45" s="186" t="s">
        <v>35</v>
      </c>
      <c r="M45" s="191">
        <v>42569</v>
      </c>
      <c r="N45" s="216">
        <v>42582</v>
      </c>
      <c r="O45" s="194"/>
      <c r="P45" s="136" t="s">
        <v>42</v>
      </c>
      <c r="Q45" s="211">
        <v>28</v>
      </c>
      <c r="R45" s="137">
        <v>0</v>
      </c>
      <c r="S45" s="101">
        <v>0</v>
      </c>
    </row>
    <row r="46" spans="4:19" s="183" customFormat="1" x14ac:dyDescent="0.3">
      <c r="D46" s="184" t="str">
        <f t="shared" si="2"/>
        <v>_20168/16 - 9/15</v>
      </c>
      <c r="E46" s="186" t="s">
        <v>168</v>
      </c>
      <c r="F46" s="181" t="s">
        <v>40</v>
      </c>
      <c r="G46" s="186" t="s">
        <v>41</v>
      </c>
      <c r="H46" s="187">
        <v>31</v>
      </c>
      <c r="I46" s="188"/>
      <c r="J46" s="189" t="str">
        <f t="shared" si="1"/>
        <v>_2016August</v>
      </c>
      <c r="K46" s="186" t="s">
        <v>168</v>
      </c>
      <c r="L46" s="186" t="s">
        <v>38</v>
      </c>
      <c r="M46" s="191">
        <v>42600</v>
      </c>
      <c r="N46" s="216">
        <v>42613</v>
      </c>
      <c r="O46" s="194"/>
      <c r="P46" s="136" t="s">
        <v>42</v>
      </c>
      <c r="Q46" s="211">
        <v>27</v>
      </c>
      <c r="R46" s="137">
        <v>0</v>
      </c>
      <c r="S46" s="101">
        <v>0</v>
      </c>
    </row>
    <row r="47" spans="4:19" s="183" customFormat="1" x14ac:dyDescent="0.3">
      <c r="D47" s="184" t="str">
        <f t="shared" si="2"/>
        <v>_20169/16 - 10/15</v>
      </c>
      <c r="E47" s="186" t="s">
        <v>168</v>
      </c>
      <c r="F47" s="181" t="s">
        <v>43</v>
      </c>
      <c r="G47" s="186" t="s">
        <v>44</v>
      </c>
      <c r="H47" s="187">
        <v>30</v>
      </c>
      <c r="I47" s="188"/>
      <c r="J47" s="189" t="str">
        <f t="shared" si="1"/>
        <v xml:space="preserve">_2016September </v>
      </c>
      <c r="K47" s="186" t="s">
        <v>168</v>
      </c>
      <c r="L47" s="186" t="s">
        <v>41</v>
      </c>
      <c r="M47" s="191">
        <v>42629</v>
      </c>
      <c r="N47" s="216">
        <v>42643</v>
      </c>
      <c r="O47" s="194"/>
      <c r="P47" s="136" t="s">
        <v>45</v>
      </c>
      <c r="Q47" s="211">
        <v>31</v>
      </c>
      <c r="R47" s="137">
        <v>0</v>
      </c>
      <c r="S47" s="101">
        <v>0</v>
      </c>
    </row>
    <row r="48" spans="4:19" s="183" customFormat="1" x14ac:dyDescent="0.3">
      <c r="D48" s="184" t="str">
        <f t="shared" si="2"/>
        <v>_201610/16 - 11/15</v>
      </c>
      <c r="E48" s="186" t="s">
        <v>168</v>
      </c>
      <c r="F48" s="181" t="s">
        <v>46</v>
      </c>
      <c r="G48" s="186" t="s">
        <v>47</v>
      </c>
      <c r="H48" s="187">
        <v>31</v>
      </c>
      <c r="I48" s="188"/>
      <c r="J48" s="189" t="str">
        <f t="shared" si="1"/>
        <v xml:space="preserve">_2016October </v>
      </c>
      <c r="K48" s="186" t="s">
        <v>168</v>
      </c>
      <c r="L48" s="186" t="s">
        <v>44</v>
      </c>
      <c r="M48" s="191">
        <v>42661</v>
      </c>
      <c r="N48" s="216">
        <v>42674</v>
      </c>
      <c r="O48" s="194"/>
      <c r="P48" s="136" t="s">
        <v>45</v>
      </c>
      <c r="Q48" s="211">
        <v>30</v>
      </c>
      <c r="R48" s="137">
        <v>0</v>
      </c>
      <c r="S48" s="101">
        <v>0</v>
      </c>
    </row>
    <row r="49" spans="4:19" s="183" customFormat="1" x14ac:dyDescent="0.3">
      <c r="D49" s="184" t="str">
        <f t="shared" si="2"/>
        <v>_201611/16 - 12/15</v>
      </c>
      <c r="E49" s="186" t="s">
        <v>168</v>
      </c>
      <c r="F49" s="181" t="s">
        <v>49</v>
      </c>
      <c r="G49" s="186" t="s">
        <v>50</v>
      </c>
      <c r="H49" s="187">
        <v>30</v>
      </c>
      <c r="I49" s="188"/>
      <c r="J49" s="189" t="str">
        <f t="shared" si="1"/>
        <v xml:space="preserve">_2016November </v>
      </c>
      <c r="K49" s="186" t="s">
        <v>168</v>
      </c>
      <c r="L49" s="186" t="s">
        <v>47</v>
      </c>
      <c r="M49" s="191">
        <v>42691</v>
      </c>
      <c r="N49" s="216">
        <v>42704</v>
      </c>
      <c r="O49" s="194"/>
      <c r="P49" s="136" t="s">
        <v>45</v>
      </c>
      <c r="Q49" s="211">
        <v>29</v>
      </c>
      <c r="R49" s="137">
        <v>0</v>
      </c>
      <c r="S49" s="101">
        <v>0</v>
      </c>
    </row>
    <row r="50" spans="4:19" s="183" customFormat="1" x14ac:dyDescent="0.3">
      <c r="D50" s="184" t="str">
        <f t="shared" si="2"/>
        <v>_201712/16 - 1/15</v>
      </c>
      <c r="E50" s="186" t="s">
        <v>169</v>
      </c>
      <c r="F50" s="181" t="s">
        <v>16</v>
      </c>
      <c r="G50" s="186" t="s">
        <v>17</v>
      </c>
      <c r="H50" s="187">
        <v>31</v>
      </c>
      <c r="I50" s="188"/>
      <c r="J50" s="189" t="str">
        <f t="shared" si="1"/>
        <v xml:space="preserve">_2017December </v>
      </c>
      <c r="K50" s="186" t="s">
        <v>169</v>
      </c>
      <c r="L50" s="186" t="s">
        <v>50</v>
      </c>
      <c r="M50" s="191">
        <v>42720</v>
      </c>
      <c r="N50" s="216">
        <v>42735</v>
      </c>
      <c r="O50" s="194"/>
      <c r="P50" s="136" t="s">
        <v>45</v>
      </c>
      <c r="Q50" s="211">
        <v>28</v>
      </c>
      <c r="R50" s="137">
        <v>0</v>
      </c>
      <c r="S50" s="101">
        <v>0</v>
      </c>
    </row>
    <row r="51" spans="4:19" s="183" customFormat="1" x14ac:dyDescent="0.3">
      <c r="D51" s="184" t="str">
        <f t="shared" si="2"/>
        <v>_20171/16 - 2/15</v>
      </c>
      <c r="E51" s="186" t="s">
        <v>169</v>
      </c>
      <c r="F51" s="181" t="s">
        <v>19</v>
      </c>
      <c r="G51" s="186" t="s">
        <v>20</v>
      </c>
      <c r="H51" s="187">
        <v>31</v>
      </c>
      <c r="I51" s="188"/>
      <c r="J51" s="189" t="str">
        <f t="shared" si="1"/>
        <v>_2017January</v>
      </c>
      <c r="K51" s="186" t="s">
        <v>169</v>
      </c>
      <c r="L51" s="186" t="s">
        <v>17</v>
      </c>
      <c r="M51" s="191">
        <v>42752</v>
      </c>
      <c r="N51" s="216">
        <v>42766</v>
      </c>
      <c r="O51" s="194"/>
      <c r="P51" s="136" t="s">
        <v>45</v>
      </c>
      <c r="Q51" s="211">
        <v>27</v>
      </c>
      <c r="R51" s="137">
        <v>0</v>
      </c>
      <c r="S51" s="101">
        <v>0</v>
      </c>
    </row>
    <row r="52" spans="4:19" s="183" customFormat="1" x14ac:dyDescent="0.3">
      <c r="D52" s="184" t="str">
        <f t="shared" si="2"/>
        <v>_20172/16 - 3/15</v>
      </c>
      <c r="E52" s="186" t="s">
        <v>169</v>
      </c>
      <c r="F52" s="181" t="s">
        <v>22</v>
      </c>
      <c r="G52" s="186" t="s">
        <v>23</v>
      </c>
      <c r="H52" s="187">
        <v>28</v>
      </c>
      <c r="I52" s="188"/>
      <c r="J52" s="189" t="str">
        <f t="shared" si="1"/>
        <v xml:space="preserve">_2017February </v>
      </c>
      <c r="K52" s="186" t="s">
        <v>169</v>
      </c>
      <c r="L52" s="186" t="s">
        <v>20</v>
      </c>
      <c r="M52" s="191">
        <v>42780</v>
      </c>
      <c r="N52" s="216">
        <v>42794</v>
      </c>
      <c r="O52" s="194"/>
      <c r="P52" s="136" t="s">
        <v>48</v>
      </c>
      <c r="Q52" s="211">
        <v>31</v>
      </c>
      <c r="R52" s="137">
        <v>0</v>
      </c>
      <c r="S52" s="101">
        <v>0</v>
      </c>
    </row>
    <row r="53" spans="4:19" s="183" customFormat="1" x14ac:dyDescent="0.3">
      <c r="D53" s="184" t="str">
        <f t="shared" si="2"/>
        <v>_20173/16 - 4/15</v>
      </c>
      <c r="E53" s="186" t="s">
        <v>169</v>
      </c>
      <c r="F53" s="181" t="s">
        <v>25</v>
      </c>
      <c r="G53" s="186" t="s">
        <v>26</v>
      </c>
      <c r="H53" s="187">
        <v>31</v>
      </c>
      <c r="I53" s="188"/>
      <c r="J53" s="189" t="str">
        <f t="shared" si="1"/>
        <v xml:space="preserve">_2017March </v>
      </c>
      <c r="K53" s="186" t="s">
        <v>169</v>
      </c>
      <c r="L53" s="186" t="s">
        <v>23</v>
      </c>
      <c r="M53" s="191">
        <v>42811</v>
      </c>
      <c r="N53" s="216">
        <v>42825</v>
      </c>
      <c r="O53" s="194"/>
      <c r="P53" s="136" t="s">
        <v>48</v>
      </c>
      <c r="Q53" s="211">
        <v>30</v>
      </c>
      <c r="R53" s="137">
        <v>0</v>
      </c>
      <c r="S53" s="101">
        <v>0</v>
      </c>
    </row>
    <row r="54" spans="4:19" s="183" customFormat="1" x14ac:dyDescent="0.3">
      <c r="D54" s="184" t="str">
        <f t="shared" si="2"/>
        <v>_20174/16 - 5/15</v>
      </c>
      <c r="E54" s="186" t="s">
        <v>169</v>
      </c>
      <c r="F54" s="181" t="s">
        <v>28</v>
      </c>
      <c r="G54" s="186" t="s">
        <v>29</v>
      </c>
      <c r="H54" s="187">
        <v>30</v>
      </c>
      <c r="I54" s="188"/>
      <c r="J54" s="189" t="str">
        <f t="shared" si="1"/>
        <v xml:space="preserve">_2017April </v>
      </c>
      <c r="K54" s="186" t="s">
        <v>169</v>
      </c>
      <c r="L54" s="186" t="s">
        <v>26</v>
      </c>
      <c r="M54" s="191">
        <v>42842</v>
      </c>
      <c r="N54" s="216">
        <v>42855</v>
      </c>
      <c r="O54" s="194"/>
      <c r="P54" s="136" t="s">
        <v>48</v>
      </c>
      <c r="Q54" s="211">
        <v>29</v>
      </c>
      <c r="R54" s="137">
        <v>0</v>
      </c>
      <c r="S54" s="101">
        <v>0</v>
      </c>
    </row>
    <row r="55" spans="4:19" s="183" customFormat="1" x14ac:dyDescent="0.3">
      <c r="D55" s="184" t="str">
        <f t="shared" si="2"/>
        <v>_20175/16 - 6/15</v>
      </c>
      <c r="E55" s="186" t="s">
        <v>169</v>
      </c>
      <c r="F55" s="181" t="s">
        <v>31</v>
      </c>
      <c r="G55" s="186" t="s">
        <v>32</v>
      </c>
      <c r="H55" s="187">
        <v>31</v>
      </c>
      <c r="I55" s="188"/>
      <c r="J55" s="189" t="str">
        <f t="shared" si="1"/>
        <v xml:space="preserve">_2017May </v>
      </c>
      <c r="K55" s="186" t="s">
        <v>169</v>
      </c>
      <c r="L55" s="186" t="s">
        <v>29</v>
      </c>
      <c r="M55" s="191">
        <v>42873</v>
      </c>
      <c r="N55" s="216">
        <v>42886</v>
      </c>
      <c r="O55" s="194"/>
      <c r="P55" s="136" t="s">
        <v>48</v>
      </c>
      <c r="Q55" s="211">
        <v>28</v>
      </c>
      <c r="R55" s="137">
        <v>0</v>
      </c>
      <c r="S55" s="101">
        <v>0</v>
      </c>
    </row>
    <row r="56" spans="4:19" s="183" customFormat="1" x14ac:dyDescent="0.3">
      <c r="D56" s="184" t="str">
        <f t="shared" si="2"/>
        <v>_20176/16 - 7/15</v>
      </c>
      <c r="E56" s="186" t="s">
        <v>169</v>
      </c>
      <c r="F56" s="181" t="s">
        <v>34</v>
      </c>
      <c r="G56" s="186" t="s">
        <v>35</v>
      </c>
      <c r="H56" s="187">
        <v>30</v>
      </c>
      <c r="I56" s="188"/>
      <c r="J56" s="189" t="str">
        <f t="shared" si="1"/>
        <v xml:space="preserve">_2017June </v>
      </c>
      <c r="K56" s="186" t="s">
        <v>169</v>
      </c>
      <c r="L56" s="186" t="s">
        <v>32</v>
      </c>
      <c r="M56" s="191">
        <v>42902</v>
      </c>
      <c r="N56" s="216">
        <v>42916</v>
      </c>
      <c r="O56" s="194"/>
      <c r="P56" s="136" t="s">
        <v>48</v>
      </c>
      <c r="Q56" s="211">
        <v>27</v>
      </c>
      <c r="R56" s="137">
        <v>0</v>
      </c>
      <c r="S56" s="101">
        <v>0</v>
      </c>
    </row>
    <row r="57" spans="4:19" s="183" customFormat="1" x14ac:dyDescent="0.3">
      <c r="D57" s="184" t="str">
        <f t="shared" si="2"/>
        <v>_20177/16 - 8/15</v>
      </c>
      <c r="E57" s="186" t="s">
        <v>169</v>
      </c>
      <c r="F57" s="181" t="s">
        <v>37</v>
      </c>
      <c r="G57" s="186" t="s">
        <v>38</v>
      </c>
      <c r="H57" s="187">
        <v>31</v>
      </c>
      <c r="I57" s="188"/>
      <c r="J57" s="189" t="str">
        <f t="shared" si="1"/>
        <v xml:space="preserve">_2017July </v>
      </c>
      <c r="K57" s="186" t="s">
        <v>169</v>
      </c>
      <c r="L57" s="186" t="s">
        <v>35</v>
      </c>
      <c r="M57" s="191">
        <v>42934</v>
      </c>
      <c r="N57" s="216">
        <v>42947</v>
      </c>
      <c r="O57" s="194"/>
      <c r="P57" s="136" t="s">
        <v>51</v>
      </c>
      <c r="Q57" s="211">
        <v>31</v>
      </c>
      <c r="R57" s="137">
        <v>0</v>
      </c>
      <c r="S57" s="101">
        <v>0</v>
      </c>
    </row>
    <row r="58" spans="4:19" s="183" customFormat="1" x14ac:dyDescent="0.3">
      <c r="D58" s="184" t="str">
        <f t="shared" si="2"/>
        <v>_20178/16 - 9/15</v>
      </c>
      <c r="E58" s="186" t="s">
        <v>169</v>
      </c>
      <c r="F58" s="181" t="s">
        <v>40</v>
      </c>
      <c r="G58" s="186" t="s">
        <v>41</v>
      </c>
      <c r="H58" s="187">
        <v>31</v>
      </c>
      <c r="I58" s="188"/>
      <c r="J58" s="189" t="str">
        <f t="shared" si="1"/>
        <v>_2017August</v>
      </c>
      <c r="K58" s="186" t="s">
        <v>169</v>
      </c>
      <c r="L58" s="186" t="s">
        <v>38</v>
      </c>
      <c r="M58" s="191">
        <v>42964</v>
      </c>
      <c r="N58" s="216">
        <v>42978</v>
      </c>
      <c r="O58" s="194"/>
      <c r="P58" s="136" t="s">
        <v>51</v>
      </c>
      <c r="Q58" s="211">
        <v>30</v>
      </c>
      <c r="R58" s="137">
        <v>0</v>
      </c>
      <c r="S58" s="101">
        <v>0</v>
      </c>
    </row>
    <row r="59" spans="4:19" s="183" customFormat="1" x14ac:dyDescent="0.3">
      <c r="D59" s="184" t="str">
        <f t="shared" si="2"/>
        <v>_20179/16 - 10/15</v>
      </c>
      <c r="E59" s="186" t="s">
        <v>169</v>
      </c>
      <c r="F59" s="181" t="s">
        <v>43</v>
      </c>
      <c r="G59" s="186" t="s">
        <v>44</v>
      </c>
      <c r="H59" s="187">
        <v>30</v>
      </c>
      <c r="I59" s="188"/>
      <c r="J59" s="189" t="str">
        <f t="shared" si="1"/>
        <v xml:space="preserve">_2017September </v>
      </c>
      <c r="K59" s="186" t="s">
        <v>169</v>
      </c>
      <c r="L59" s="186" t="s">
        <v>41</v>
      </c>
      <c r="M59" s="191">
        <v>42993</v>
      </c>
      <c r="N59" s="216">
        <v>43008</v>
      </c>
      <c r="O59" s="194"/>
      <c r="P59" s="136" t="s">
        <v>51</v>
      </c>
      <c r="Q59" s="211">
        <v>29</v>
      </c>
      <c r="R59" s="137">
        <v>0</v>
      </c>
      <c r="S59" s="101">
        <v>0</v>
      </c>
    </row>
    <row r="60" spans="4:19" s="183" customFormat="1" x14ac:dyDescent="0.3">
      <c r="D60" s="184" t="str">
        <f t="shared" si="2"/>
        <v>_201710/16 - 11/15</v>
      </c>
      <c r="E60" s="186" t="s">
        <v>169</v>
      </c>
      <c r="F60" s="181" t="s">
        <v>46</v>
      </c>
      <c r="G60" s="186" t="s">
        <v>47</v>
      </c>
      <c r="H60" s="187">
        <v>31</v>
      </c>
      <c r="I60" s="188"/>
      <c r="J60" s="189" t="str">
        <f t="shared" si="1"/>
        <v xml:space="preserve">_2017October </v>
      </c>
      <c r="K60" s="186" t="s">
        <v>169</v>
      </c>
      <c r="L60" s="186" t="s">
        <v>44</v>
      </c>
      <c r="M60" s="191">
        <v>43025</v>
      </c>
      <c r="N60" s="216">
        <v>43039</v>
      </c>
      <c r="O60" s="194"/>
      <c r="P60" s="136" t="s">
        <v>51</v>
      </c>
      <c r="Q60" s="211">
        <v>28</v>
      </c>
      <c r="R60" s="137">
        <v>0</v>
      </c>
      <c r="S60" s="101">
        <v>0</v>
      </c>
    </row>
    <row r="61" spans="4:19" s="183" customFormat="1" x14ac:dyDescent="0.3">
      <c r="D61" s="184" t="str">
        <f t="shared" si="2"/>
        <v>_201711/16 - 12/15</v>
      </c>
      <c r="E61" s="186" t="s">
        <v>169</v>
      </c>
      <c r="F61" s="181" t="s">
        <v>49</v>
      </c>
      <c r="G61" s="186" t="s">
        <v>50</v>
      </c>
      <c r="H61" s="187">
        <v>30</v>
      </c>
      <c r="I61" s="188"/>
      <c r="J61" s="189" t="str">
        <f t="shared" si="1"/>
        <v xml:space="preserve">_2017November </v>
      </c>
      <c r="K61" s="186" t="s">
        <v>169</v>
      </c>
      <c r="L61" s="186" t="s">
        <v>47</v>
      </c>
      <c r="M61" s="191">
        <v>43055</v>
      </c>
      <c r="N61" s="216">
        <v>43069</v>
      </c>
      <c r="O61" s="194"/>
      <c r="P61" s="136" t="s">
        <v>51</v>
      </c>
      <c r="Q61" s="211">
        <v>27</v>
      </c>
      <c r="R61" s="137">
        <v>0</v>
      </c>
      <c r="S61" s="101">
        <v>0</v>
      </c>
    </row>
    <row r="62" spans="4:19" s="183" customFormat="1" x14ac:dyDescent="0.3">
      <c r="D62" s="184" t="str">
        <f t="shared" si="2"/>
        <v>_201812/16 - 1/15</v>
      </c>
      <c r="E62" s="186" t="s">
        <v>170</v>
      </c>
      <c r="F62" s="181" t="s">
        <v>16</v>
      </c>
      <c r="G62" s="186" t="s">
        <v>17</v>
      </c>
      <c r="H62" s="187">
        <v>31</v>
      </c>
      <c r="I62" s="188"/>
      <c r="J62" s="189" t="str">
        <f t="shared" si="1"/>
        <v xml:space="preserve">_2018December </v>
      </c>
      <c r="K62" s="186" t="s">
        <v>170</v>
      </c>
      <c r="L62" s="186" t="s">
        <v>50</v>
      </c>
      <c r="M62" s="191">
        <v>43087</v>
      </c>
      <c r="N62" s="216">
        <v>43100</v>
      </c>
      <c r="O62" s="194"/>
      <c r="P62" s="136" t="s">
        <v>52</v>
      </c>
      <c r="Q62" s="211">
        <v>31</v>
      </c>
      <c r="R62" s="137">
        <v>0</v>
      </c>
      <c r="S62" s="101">
        <v>0</v>
      </c>
    </row>
    <row r="63" spans="4:19" s="183" customFormat="1" x14ac:dyDescent="0.3">
      <c r="D63" s="184" t="str">
        <f t="shared" si="2"/>
        <v>_20181/16 - 2/15</v>
      </c>
      <c r="E63" s="186" t="s">
        <v>170</v>
      </c>
      <c r="F63" s="181" t="s">
        <v>19</v>
      </c>
      <c r="G63" s="186" t="s">
        <v>20</v>
      </c>
      <c r="H63" s="187">
        <v>31</v>
      </c>
      <c r="I63" s="188"/>
      <c r="J63" s="189" t="str">
        <f t="shared" si="1"/>
        <v>_2018January</v>
      </c>
      <c r="K63" s="186" t="s">
        <v>170</v>
      </c>
      <c r="L63" s="186" t="s">
        <v>17</v>
      </c>
      <c r="M63" s="191">
        <v>43118</v>
      </c>
      <c r="N63" s="216">
        <v>43131</v>
      </c>
      <c r="O63" s="194"/>
      <c r="P63" s="136" t="s">
        <v>52</v>
      </c>
      <c r="Q63" s="211">
        <v>30</v>
      </c>
      <c r="R63" s="137">
        <v>0</v>
      </c>
      <c r="S63" s="101">
        <v>0</v>
      </c>
    </row>
    <row r="64" spans="4:19" s="183" customFormat="1" x14ac:dyDescent="0.3">
      <c r="D64" s="184" t="str">
        <f t="shared" si="2"/>
        <v>_20182/16 - 3/15</v>
      </c>
      <c r="E64" s="186" t="s">
        <v>170</v>
      </c>
      <c r="F64" s="181" t="s">
        <v>22</v>
      </c>
      <c r="G64" s="186" t="s">
        <v>23</v>
      </c>
      <c r="H64" s="187">
        <v>28</v>
      </c>
      <c r="I64" s="188"/>
      <c r="J64" s="189" t="str">
        <f t="shared" si="1"/>
        <v xml:space="preserve">_2018February </v>
      </c>
      <c r="K64" s="186" t="s">
        <v>170</v>
      </c>
      <c r="L64" s="186" t="s">
        <v>20</v>
      </c>
      <c r="M64" s="191">
        <v>43146</v>
      </c>
      <c r="N64" s="216">
        <v>43159</v>
      </c>
      <c r="O64" s="194"/>
      <c r="P64" s="136" t="s">
        <v>52</v>
      </c>
      <c r="Q64" s="211">
        <v>29</v>
      </c>
      <c r="R64" s="137">
        <v>0</v>
      </c>
      <c r="S64" s="101">
        <v>0</v>
      </c>
    </row>
    <row r="65" spans="4:19" s="183" customFormat="1" x14ac:dyDescent="0.3">
      <c r="D65" s="184" t="str">
        <f t="shared" si="2"/>
        <v>_20183/16 - 4/15</v>
      </c>
      <c r="E65" s="186" t="s">
        <v>170</v>
      </c>
      <c r="F65" s="181" t="s">
        <v>25</v>
      </c>
      <c r="G65" s="186" t="s">
        <v>26</v>
      </c>
      <c r="H65" s="187">
        <v>31</v>
      </c>
      <c r="I65" s="188"/>
      <c r="J65" s="189" t="str">
        <f t="shared" si="1"/>
        <v xml:space="preserve">_2018March </v>
      </c>
      <c r="K65" s="186" t="s">
        <v>170</v>
      </c>
      <c r="L65" s="186" t="s">
        <v>23</v>
      </c>
      <c r="M65" s="191">
        <v>43175</v>
      </c>
      <c r="N65" s="216">
        <v>43190</v>
      </c>
      <c r="O65" s="194"/>
      <c r="P65" s="136" t="s">
        <v>52</v>
      </c>
      <c r="Q65" s="211">
        <v>28</v>
      </c>
      <c r="R65" s="137">
        <v>0</v>
      </c>
      <c r="S65" s="101">
        <v>0</v>
      </c>
    </row>
    <row r="66" spans="4:19" s="183" customFormat="1" x14ac:dyDescent="0.3">
      <c r="D66" s="184" t="str">
        <f t="shared" si="2"/>
        <v>_20184/16 - 5/15</v>
      </c>
      <c r="E66" s="186" t="s">
        <v>170</v>
      </c>
      <c r="F66" s="181" t="s">
        <v>28</v>
      </c>
      <c r="G66" s="186" t="s">
        <v>29</v>
      </c>
      <c r="H66" s="187">
        <v>30</v>
      </c>
      <c r="I66" s="188"/>
      <c r="J66" s="189" t="str">
        <f t="shared" si="1"/>
        <v xml:space="preserve">_2018April </v>
      </c>
      <c r="K66" s="186" t="s">
        <v>170</v>
      </c>
      <c r="L66" s="186" t="s">
        <v>26</v>
      </c>
      <c r="M66" s="191">
        <v>43207</v>
      </c>
      <c r="N66" s="216">
        <v>43220</v>
      </c>
      <c r="O66" s="194"/>
      <c r="P66" s="136" t="s">
        <v>52</v>
      </c>
      <c r="Q66" s="211">
        <v>27</v>
      </c>
      <c r="R66" s="137">
        <v>0</v>
      </c>
      <c r="S66" s="101">
        <v>0</v>
      </c>
    </row>
    <row r="67" spans="4:19" s="183" customFormat="1" x14ac:dyDescent="0.3">
      <c r="D67" s="184" t="str">
        <f t="shared" si="2"/>
        <v>_20185/16 - 6/15</v>
      </c>
      <c r="E67" s="186" t="s">
        <v>170</v>
      </c>
      <c r="F67" s="181" t="s">
        <v>31</v>
      </c>
      <c r="G67" s="186" t="s">
        <v>32</v>
      </c>
      <c r="H67" s="187">
        <v>31</v>
      </c>
      <c r="I67" s="188"/>
      <c r="J67" s="189" t="str">
        <f t="shared" ref="J67:J130" si="3">K67&amp;L67</f>
        <v xml:space="preserve">_2018May </v>
      </c>
      <c r="K67" s="186" t="s">
        <v>170</v>
      </c>
      <c r="L67" s="186" t="s">
        <v>29</v>
      </c>
      <c r="M67" s="191">
        <v>43237</v>
      </c>
      <c r="N67" s="216">
        <v>43251</v>
      </c>
      <c r="O67" s="194"/>
    </row>
    <row r="68" spans="4:19" s="183" customFormat="1" x14ac:dyDescent="0.3">
      <c r="D68" s="184" t="str">
        <f t="shared" si="2"/>
        <v>_20186/16 - 7/15</v>
      </c>
      <c r="E68" s="186" t="s">
        <v>170</v>
      </c>
      <c r="F68" s="181" t="s">
        <v>34</v>
      </c>
      <c r="G68" s="186" t="s">
        <v>35</v>
      </c>
      <c r="H68" s="187">
        <v>30</v>
      </c>
      <c r="I68" s="188"/>
      <c r="J68" s="189" t="str">
        <f t="shared" si="3"/>
        <v xml:space="preserve">_2018June </v>
      </c>
      <c r="K68" s="186" t="s">
        <v>170</v>
      </c>
      <c r="L68" s="186" t="s">
        <v>32</v>
      </c>
      <c r="M68" s="191">
        <v>43266</v>
      </c>
      <c r="N68" s="216">
        <v>43281</v>
      </c>
      <c r="O68" s="194"/>
    </row>
    <row r="69" spans="4:19" s="183" customFormat="1" x14ac:dyDescent="0.3">
      <c r="D69" s="184" t="str">
        <f t="shared" si="2"/>
        <v>_20187/16 - 8/15</v>
      </c>
      <c r="E69" s="186" t="s">
        <v>170</v>
      </c>
      <c r="F69" s="181" t="s">
        <v>37</v>
      </c>
      <c r="G69" s="186" t="s">
        <v>38</v>
      </c>
      <c r="H69" s="187">
        <v>31</v>
      </c>
      <c r="I69" s="188"/>
      <c r="J69" s="189" t="str">
        <f t="shared" si="3"/>
        <v xml:space="preserve">_2018July </v>
      </c>
      <c r="K69" s="186" t="s">
        <v>170</v>
      </c>
      <c r="L69" s="186" t="s">
        <v>35</v>
      </c>
      <c r="M69" s="191">
        <v>43298</v>
      </c>
      <c r="N69" s="216">
        <v>43312</v>
      </c>
      <c r="O69" s="194"/>
    </row>
    <row r="70" spans="4:19" s="183" customFormat="1" x14ac:dyDescent="0.3">
      <c r="D70" s="184" t="str">
        <f t="shared" si="2"/>
        <v>_20188/16 - 9/15</v>
      </c>
      <c r="E70" s="186" t="s">
        <v>170</v>
      </c>
      <c r="F70" s="181" t="s">
        <v>40</v>
      </c>
      <c r="G70" s="186" t="s">
        <v>41</v>
      </c>
      <c r="H70" s="187">
        <v>31</v>
      </c>
      <c r="I70" s="188"/>
      <c r="J70" s="189" t="str">
        <f t="shared" si="3"/>
        <v>_2018August</v>
      </c>
      <c r="K70" s="186" t="s">
        <v>170</v>
      </c>
      <c r="L70" s="186" t="s">
        <v>38</v>
      </c>
      <c r="M70" s="191">
        <v>43328</v>
      </c>
      <c r="N70" s="216">
        <v>43343</v>
      </c>
      <c r="O70" s="194"/>
    </row>
    <row r="71" spans="4:19" s="183" customFormat="1" x14ac:dyDescent="0.3">
      <c r="D71" s="184" t="str">
        <f t="shared" si="2"/>
        <v>_20189/16 - 10/15</v>
      </c>
      <c r="E71" s="186" t="s">
        <v>170</v>
      </c>
      <c r="F71" s="181" t="s">
        <v>43</v>
      </c>
      <c r="G71" s="186" t="s">
        <v>44</v>
      </c>
      <c r="H71" s="187">
        <v>30</v>
      </c>
      <c r="I71" s="188"/>
      <c r="J71" s="189" t="str">
        <f t="shared" si="3"/>
        <v xml:space="preserve">_2018September </v>
      </c>
      <c r="K71" s="186" t="s">
        <v>170</v>
      </c>
      <c r="L71" s="186" t="s">
        <v>41</v>
      </c>
      <c r="M71" s="191">
        <v>43360</v>
      </c>
      <c r="N71" s="216">
        <v>43373</v>
      </c>
      <c r="O71" s="194"/>
    </row>
    <row r="72" spans="4:19" s="183" customFormat="1" x14ac:dyDescent="0.3">
      <c r="D72" s="184" t="str">
        <f t="shared" si="2"/>
        <v>_201810/16 - 11/15</v>
      </c>
      <c r="E72" s="186" t="s">
        <v>170</v>
      </c>
      <c r="F72" s="181" t="s">
        <v>46</v>
      </c>
      <c r="G72" s="186" t="s">
        <v>47</v>
      </c>
      <c r="H72" s="187">
        <v>31</v>
      </c>
      <c r="I72" s="188"/>
      <c r="J72" s="189" t="str">
        <f t="shared" si="3"/>
        <v xml:space="preserve">_2018October </v>
      </c>
      <c r="K72" s="186" t="s">
        <v>170</v>
      </c>
      <c r="L72" s="186" t="s">
        <v>44</v>
      </c>
      <c r="M72" s="191">
        <v>43391</v>
      </c>
      <c r="N72" s="216">
        <v>43404</v>
      </c>
      <c r="O72" s="194"/>
    </row>
    <row r="73" spans="4:19" s="183" customFormat="1" x14ac:dyDescent="0.3">
      <c r="D73" s="184" t="str">
        <f t="shared" si="2"/>
        <v>_201811/16 - 12/15</v>
      </c>
      <c r="E73" s="186" t="s">
        <v>170</v>
      </c>
      <c r="F73" s="181" t="s">
        <v>49</v>
      </c>
      <c r="G73" s="186" t="s">
        <v>50</v>
      </c>
      <c r="H73" s="187">
        <v>30</v>
      </c>
      <c r="I73" s="188"/>
      <c r="J73" s="189" t="str">
        <f t="shared" si="3"/>
        <v xml:space="preserve">_2018November </v>
      </c>
      <c r="K73" s="186" t="s">
        <v>170</v>
      </c>
      <c r="L73" s="186" t="s">
        <v>47</v>
      </c>
      <c r="M73" s="191">
        <v>43420</v>
      </c>
      <c r="N73" s="216">
        <v>43434</v>
      </c>
      <c r="O73" s="194"/>
    </row>
    <row r="74" spans="4:19" s="183" customFormat="1" x14ac:dyDescent="0.3">
      <c r="D74" s="184" t="str">
        <f t="shared" si="2"/>
        <v>_201912/16 - 1/15</v>
      </c>
      <c r="E74" s="186" t="s">
        <v>171</v>
      </c>
      <c r="F74" s="181" t="s">
        <v>16</v>
      </c>
      <c r="G74" s="186" t="s">
        <v>17</v>
      </c>
      <c r="H74" s="187">
        <v>31</v>
      </c>
      <c r="I74" s="188"/>
      <c r="J74" s="189" t="str">
        <f t="shared" si="3"/>
        <v xml:space="preserve">_2019December </v>
      </c>
      <c r="K74" s="186" t="s">
        <v>171</v>
      </c>
      <c r="L74" s="186" t="s">
        <v>50</v>
      </c>
      <c r="M74" s="191">
        <v>43452</v>
      </c>
      <c r="N74" s="216">
        <v>43465</v>
      </c>
      <c r="O74" s="194"/>
    </row>
    <row r="75" spans="4:19" s="183" customFormat="1" x14ac:dyDescent="0.3">
      <c r="D75" s="184" t="str">
        <f t="shared" si="2"/>
        <v>_20191/16 - 2/15</v>
      </c>
      <c r="E75" s="186" t="s">
        <v>171</v>
      </c>
      <c r="F75" s="181" t="s">
        <v>19</v>
      </c>
      <c r="G75" s="186" t="s">
        <v>20</v>
      </c>
      <c r="H75" s="187">
        <v>31</v>
      </c>
      <c r="I75" s="188"/>
      <c r="J75" s="189" t="str">
        <f t="shared" si="3"/>
        <v>_2019January</v>
      </c>
      <c r="K75" s="186" t="s">
        <v>171</v>
      </c>
      <c r="L75" s="186" t="s">
        <v>17</v>
      </c>
      <c r="M75" s="191">
        <v>43482</v>
      </c>
      <c r="N75" s="216">
        <v>43496</v>
      </c>
      <c r="O75" s="194"/>
    </row>
    <row r="76" spans="4:19" s="183" customFormat="1" x14ac:dyDescent="0.3">
      <c r="D76" s="184" t="str">
        <f t="shared" si="2"/>
        <v>_20192/16 - 3/15</v>
      </c>
      <c r="E76" s="186" t="s">
        <v>171</v>
      </c>
      <c r="F76" s="181" t="s">
        <v>22</v>
      </c>
      <c r="G76" s="186" t="s">
        <v>23</v>
      </c>
      <c r="H76" s="187">
        <v>28</v>
      </c>
      <c r="I76" s="188"/>
      <c r="J76" s="189" t="str">
        <f t="shared" si="3"/>
        <v xml:space="preserve">_2019February </v>
      </c>
      <c r="K76" s="186" t="s">
        <v>171</v>
      </c>
      <c r="L76" s="186" t="s">
        <v>20</v>
      </c>
      <c r="M76" s="191">
        <v>43511</v>
      </c>
      <c r="N76" s="216">
        <v>43524</v>
      </c>
      <c r="O76" s="194"/>
    </row>
    <row r="77" spans="4:19" s="183" customFormat="1" x14ac:dyDescent="0.3">
      <c r="D77" s="184" t="str">
        <f t="shared" si="2"/>
        <v>_20193/16 - 4/15</v>
      </c>
      <c r="E77" s="186" t="s">
        <v>171</v>
      </c>
      <c r="F77" s="181" t="s">
        <v>25</v>
      </c>
      <c r="G77" s="186" t="s">
        <v>26</v>
      </c>
      <c r="H77" s="187">
        <v>31</v>
      </c>
      <c r="I77" s="188"/>
      <c r="J77" s="189" t="str">
        <f t="shared" si="3"/>
        <v xml:space="preserve">_2019March </v>
      </c>
      <c r="K77" s="186" t="s">
        <v>171</v>
      </c>
      <c r="L77" s="186" t="s">
        <v>23</v>
      </c>
      <c r="M77" s="191">
        <v>43542</v>
      </c>
      <c r="N77" s="216">
        <v>43555</v>
      </c>
      <c r="O77" s="194"/>
    </row>
    <row r="78" spans="4:19" s="183" customFormat="1" x14ac:dyDescent="0.3">
      <c r="D78" s="184" t="str">
        <f t="shared" si="2"/>
        <v>_20194/16 - 5/15</v>
      </c>
      <c r="E78" s="186" t="s">
        <v>171</v>
      </c>
      <c r="F78" s="181" t="s">
        <v>28</v>
      </c>
      <c r="G78" s="186" t="s">
        <v>29</v>
      </c>
      <c r="H78" s="187">
        <v>30</v>
      </c>
      <c r="I78" s="188"/>
      <c r="J78" s="189" t="str">
        <f t="shared" si="3"/>
        <v xml:space="preserve">_2019April </v>
      </c>
      <c r="K78" s="186" t="s">
        <v>171</v>
      </c>
      <c r="L78" s="186" t="s">
        <v>26</v>
      </c>
      <c r="M78" s="191">
        <v>43571</v>
      </c>
      <c r="N78" s="216">
        <v>43585</v>
      </c>
      <c r="O78" s="194"/>
    </row>
    <row r="79" spans="4:19" s="183" customFormat="1" x14ac:dyDescent="0.3">
      <c r="D79" s="184" t="str">
        <f t="shared" si="2"/>
        <v>_20195/16 - 6/15</v>
      </c>
      <c r="E79" s="186" t="s">
        <v>171</v>
      </c>
      <c r="F79" s="181" t="s">
        <v>31</v>
      </c>
      <c r="G79" s="186" t="s">
        <v>32</v>
      </c>
      <c r="H79" s="187">
        <v>31</v>
      </c>
      <c r="I79" s="188"/>
      <c r="J79" s="189" t="str">
        <f t="shared" si="3"/>
        <v xml:space="preserve">_2019May </v>
      </c>
      <c r="K79" s="186" t="s">
        <v>171</v>
      </c>
      <c r="L79" s="186" t="s">
        <v>29</v>
      </c>
      <c r="M79" s="191">
        <v>43601</v>
      </c>
      <c r="N79" s="216">
        <v>43616</v>
      </c>
      <c r="O79" s="194"/>
    </row>
    <row r="80" spans="4:19" s="183" customFormat="1" x14ac:dyDescent="0.3">
      <c r="D80" s="184" t="str">
        <f t="shared" si="2"/>
        <v>_20196/16 - 7/15</v>
      </c>
      <c r="E80" s="186" t="s">
        <v>171</v>
      </c>
      <c r="F80" s="181" t="s">
        <v>34</v>
      </c>
      <c r="G80" s="186" t="s">
        <v>35</v>
      </c>
      <c r="H80" s="187">
        <v>30</v>
      </c>
      <c r="I80" s="188"/>
      <c r="J80" s="189" t="str">
        <f t="shared" si="3"/>
        <v xml:space="preserve">_2019June </v>
      </c>
      <c r="K80" s="186" t="s">
        <v>171</v>
      </c>
      <c r="L80" s="186" t="s">
        <v>32</v>
      </c>
      <c r="M80" s="191">
        <v>43633</v>
      </c>
      <c r="N80" s="216">
        <v>43646</v>
      </c>
      <c r="O80" s="194"/>
    </row>
    <row r="81" spans="4:15" s="183" customFormat="1" x14ac:dyDescent="0.3">
      <c r="D81" s="184" t="str">
        <f t="shared" si="2"/>
        <v>_20197/16 - 8/15</v>
      </c>
      <c r="E81" s="186" t="s">
        <v>171</v>
      </c>
      <c r="F81" s="181" t="s">
        <v>37</v>
      </c>
      <c r="G81" s="186" t="s">
        <v>38</v>
      </c>
      <c r="H81" s="187">
        <v>31</v>
      </c>
      <c r="I81" s="188"/>
      <c r="J81" s="189" t="str">
        <f t="shared" si="3"/>
        <v xml:space="preserve">_2019July </v>
      </c>
      <c r="K81" s="186" t="s">
        <v>171</v>
      </c>
      <c r="L81" s="186" t="s">
        <v>35</v>
      </c>
      <c r="M81" s="191">
        <v>43662</v>
      </c>
      <c r="N81" s="216">
        <v>43677</v>
      </c>
      <c r="O81" s="194"/>
    </row>
    <row r="82" spans="4:15" s="183" customFormat="1" x14ac:dyDescent="0.3">
      <c r="D82" s="184" t="str">
        <f t="shared" si="2"/>
        <v>_20198/16 - 9/15</v>
      </c>
      <c r="E82" s="186" t="s">
        <v>171</v>
      </c>
      <c r="F82" s="181" t="s">
        <v>40</v>
      </c>
      <c r="G82" s="186" t="s">
        <v>41</v>
      </c>
      <c r="H82" s="187">
        <v>31</v>
      </c>
      <c r="I82" s="188"/>
      <c r="J82" s="189" t="str">
        <f t="shared" si="3"/>
        <v>_2019August</v>
      </c>
      <c r="K82" s="186" t="s">
        <v>171</v>
      </c>
      <c r="L82" s="186" t="s">
        <v>38</v>
      </c>
      <c r="M82" s="191">
        <v>43693</v>
      </c>
      <c r="N82" s="216">
        <v>43708</v>
      </c>
      <c r="O82" s="194"/>
    </row>
    <row r="83" spans="4:15" s="183" customFormat="1" x14ac:dyDescent="0.3">
      <c r="D83" s="184" t="str">
        <f t="shared" si="2"/>
        <v>_20199/16 - 10/15</v>
      </c>
      <c r="E83" s="186" t="s">
        <v>171</v>
      </c>
      <c r="F83" s="181" t="s">
        <v>43</v>
      </c>
      <c r="G83" s="186" t="s">
        <v>44</v>
      </c>
      <c r="H83" s="187">
        <v>30</v>
      </c>
      <c r="I83" s="188"/>
      <c r="J83" s="189" t="str">
        <f t="shared" si="3"/>
        <v xml:space="preserve">_2019September </v>
      </c>
      <c r="K83" s="186" t="s">
        <v>171</v>
      </c>
      <c r="L83" s="186" t="s">
        <v>41</v>
      </c>
      <c r="M83" s="191">
        <v>43725</v>
      </c>
      <c r="N83" s="216">
        <v>43738</v>
      </c>
      <c r="O83" s="194"/>
    </row>
    <row r="84" spans="4:15" s="183" customFormat="1" x14ac:dyDescent="0.3">
      <c r="D84" s="184" t="str">
        <f t="shared" si="2"/>
        <v>_201910/16 - 11/15</v>
      </c>
      <c r="E84" s="186" t="s">
        <v>171</v>
      </c>
      <c r="F84" s="181" t="s">
        <v>46</v>
      </c>
      <c r="G84" s="186" t="s">
        <v>47</v>
      </c>
      <c r="H84" s="187">
        <v>31</v>
      </c>
      <c r="I84" s="188"/>
      <c r="J84" s="189" t="str">
        <f t="shared" si="3"/>
        <v xml:space="preserve">_2019October </v>
      </c>
      <c r="K84" s="186" t="s">
        <v>171</v>
      </c>
      <c r="L84" s="186" t="s">
        <v>44</v>
      </c>
      <c r="M84" s="191">
        <v>43755</v>
      </c>
      <c r="N84" s="216">
        <v>43769</v>
      </c>
      <c r="O84" s="194"/>
    </row>
    <row r="85" spans="4:15" s="183" customFormat="1" x14ac:dyDescent="0.3">
      <c r="D85" s="184" t="str">
        <f t="shared" si="2"/>
        <v>_201911/16 - 12/15</v>
      </c>
      <c r="E85" s="186" t="s">
        <v>171</v>
      </c>
      <c r="F85" s="181" t="s">
        <v>49</v>
      </c>
      <c r="G85" s="186" t="s">
        <v>50</v>
      </c>
      <c r="H85" s="187">
        <v>30</v>
      </c>
      <c r="I85" s="188"/>
      <c r="J85" s="189" t="str">
        <f t="shared" si="3"/>
        <v xml:space="preserve">_2019November </v>
      </c>
      <c r="K85" s="186" t="s">
        <v>171</v>
      </c>
      <c r="L85" s="186" t="s">
        <v>47</v>
      </c>
      <c r="M85" s="191">
        <v>43784</v>
      </c>
      <c r="N85" s="216">
        <v>43799</v>
      </c>
      <c r="O85" s="194"/>
    </row>
    <row r="86" spans="4:15" s="183" customFormat="1" x14ac:dyDescent="0.3">
      <c r="D86" s="184" t="str">
        <f t="shared" si="2"/>
        <v>_202012/16 - 1/15</v>
      </c>
      <c r="E86" s="186" t="s">
        <v>172</v>
      </c>
      <c r="F86" s="181" t="s">
        <v>16</v>
      </c>
      <c r="G86" s="186" t="s">
        <v>17</v>
      </c>
      <c r="H86" s="187">
        <v>31</v>
      </c>
      <c r="I86" s="188"/>
      <c r="J86" s="189" t="str">
        <f t="shared" si="3"/>
        <v xml:space="preserve">_2020December </v>
      </c>
      <c r="K86" s="186" t="s">
        <v>172</v>
      </c>
      <c r="L86" s="186" t="s">
        <v>50</v>
      </c>
      <c r="M86" s="191">
        <v>43816</v>
      </c>
      <c r="N86" s="216">
        <v>43830</v>
      </c>
      <c r="O86" s="194"/>
    </row>
    <row r="87" spans="4:15" s="183" customFormat="1" x14ac:dyDescent="0.3">
      <c r="D87" s="184" t="str">
        <f t="shared" si="2"/>
        <v>_20201/16 - 2/15</v>
      </c>
      <c r="E87" s="186" t="s">
        <v>172</v>
      </c>
      <c r="F87" s="181" t="s">
        <v>19</v>
      </c>
      <c r="G87" s="186" t="s">
        <v>20</v>
      </c>
      <c r="H87" s="187">
        <v>31</v>
      </c>
      <c r="I87" s="188"/>
      <c r="J87" s="189" t="str">
        <f t="shared" si="3"/>
        <v>_2020January</v>
      </c>
      <c r="K87" s="186" t="s">
        <v>172</v>
      </c>
      <c r="L87" s="186" t="s">
        <v>17</v>
      </c>
      <c r="M87" s="191">
        <v>43846</v>
      </c>
      <c r="N87" s="216">
        <v>43861</v>
      </c>
      <c r="O87" s="194"/>
    </row>
    <row r="88" spans="4:15" s="183" customFormat="1" x14ac:dyDescent="0.3">
      <c r="D88" s="184" t="str">
        <f t="shared" si="2"/>
        <v>_20202/16 - 3/15</v>
      </c>
      <c r="E88" s="186" t="s">
        <v>172</v>
      </c>
      <c r="F88" s="181" t="s">
        <v>22</v>
      </c>
      <c r="G88" s="186" t="s">
        <v>23</v>
      </c>
      <c r="H88" s="187">
        <v>29</v>
      </c>
      <c r="I88" s="188"/>
      <c r="J88" s="189" t="str">
        <f t="shared" si="3"/>
        <v xml:space="preserve">_2020February </v>
      </c>
      <c r="K88" s="186" t="s">
        <v>172</v>
      </c>
      <c r="L88" s="186" t="s">
        <v>20</v>
      </c>
      <c r="M88" s="191">
        <v>43875</v>
      </c>
      <c r="N88" s="216">
        <v>43890</v>
      </c>
      <c r="O88" s="194"/>
    </row>
    <row r="89" spans="4:15" s="183" customFormat="1" x14ac:dyDescent="0.3">
      <c r="D89" s="184" t="str">
        <f t="shared" si="2"/>
        <v>_20203/16 - 4/15</v>
      </c>
      <c r="E89" s="186" t="s">
        <v>172</v>
      </c>
      <c r="F89" s="181" t="s">
        <v>25</v>
      </c>
      <c r="G89" s="186" t="s">
        <v>26</v>
      </c>
      <c r="H89" s="187">
        <v>31</v>
      </c>
      <c r="I89" s="188"/>
      <c r="J89" s="189" t="str">
        <f t="shared" si="3"/>
        <v xml:space="preserve">_2020March </v>
      </c>
      <c r="K89" s="186" t="s">
        <v>172</v>
      </c>
      <c r="L89" s="186" t="s">
        <v>23</v>
      </c>
      <c r="M89" s="191">
        <v>43907</v>
      </c>
      <c r="N89" s="216">
        <v>43921</v>
      </c>
      <c r="O89" s="194"/>
    </row>
    <row r="90" spans="4:15" s="183" customFormat="1" x14ac:dyDescent="0.3">
      <c r="D90" s="184" t="str">
        <f t="shared" si="2"/>
        <v>_20204/16 - 5/15</v>
      </c>
      <c r="E90" s="186" t="s">
        <v>172</v>
      </c>
      <c r="F90" s="181" t="s">
        <v>28</v>
      </c>
      <c r="G90" s="186" t="s">
        <v>29</v>
      </c>
      <c r="H90" s="187">
        <v>30</v>
      </c>
      <c r="I90" s="188"/>
      <c r="J90" s="189" t="str">
        <f t="shared" si="3"/>
        <v xml:space="preserve">_2020April </v>
      </c>
      <c r="K90" s="186" t="s">
        <v>172</v>
      </c>
      <c r="L90" s="186" t="s">
        <v>26</v>
      </c>
      <c r="M90" s="191">
        <v>43937</v>
      </c>
      <c r="N90" s="216">
        <v>43951</v>
      </c>
      <c r="O90" s="194"/>
    </row>
    <row r="91" spans="4:15" s="183" customFormat="1" x14ac:dyDescent="0.3">
      <c r="D91" s="184" t="str">
        <f t="shared" si="2"/>
        <v>_20205/16 - 6/15</v>
      </c>
      <c r="E91" s="186" t="s">
        <v>172</v>
      </c>
      <c r="F91" s="181" t="s">
        <v>31</v>
      </c>
      <c r="G91" s="186" t="s">
        <v>32</v>
      </c>
      <c r="H91" s="187">
        <v>31</v>
      </c>
      <c r="I91" s="188"/>
      <c r="J91" s="189" t="str">
        <f t="shared" si="3"/>
        <v xml:space="preserve">_2020May </v>
      </c>
      <c r="K91" s="186" t="s">
        <v>172</v>
      </c>
      <c r="L91" s="186" t="s">
        <v>29</v>
      </c>
      <c r="M91" s="191">
        <v>43969</v>
      </c>
      <c r="N91" s="216">
        <v>43982</v>
      </c>
      <c r="O91" s="194"/>
    </row>
    <row r="92" spans="4:15" s="183" customFormat="1" x14ac:dyDescent="0.3">
      <c r="D92" s="184" t="str">
        <f t="shared" si="2"/>
        <v>_20206/16 - 7/15</v>
      </c>
      <c r="E92" s="186" t="s">
        <v>172</v>
      </c>
      <c r="F92" s="181" t="s">
        <v>34</v>
      </c>
      <c r="G92" s="186" t="s">
        <v>35</v>
      </c>
      <c r="H92" s="187">
        <v>30</v>
      </c>
      <c r="I92" s="188"/>
      <c r="J92" s="189" t="str">
        <f t="shared" si="3"/>
        <v xml:space="preserve">_2020June </v>
      </c>
      <c r="K92" s="186" t="s">
        <v>172</v>
      </c>
      <c r="L92" s="186" t="s">
        <v>32</v>
      </c>
      <c r="M92" s="191">
        <v>43998</v>
      </c>
      <c r="N92" s="216">
        <v>44012</v>
      </c>
      <c r="O92" s="194"/>
    </row>
    <row r="93" spans="4:15" s="183" customFormat="1" x14ac:dyDescent="0.3">
      <c r="D93" s="184" t="str">
        <f t="shared" si="2"/>
        <v>_20207/16 - 8/15</v>
      </c>
      <c r="E93" s="186" t="s">
        <v>172</v>
      </c>
      <c r="F93" s="181" t="s">
        <v>37</v>
      </c>
      <c r="G93" s="186" t="s">
        <v>38</v>
      </c>
      <c r="H93" s="187">
        <v>31</v>
      </c>
      <c r="I93" s="188"/>
      <c r="J93" s="189" t="str">
        <f t="shared" si="3"/>
        <v xml:space="preserve">_2020July </v>
      </c>
      <c r="K93" s="186" t="s">
        <v>172</v>
      </c>
      <c r="L93" s="186" t="s">
        <v>35</v>
      </c>
      <c r="M93" s="191">
        <v>44028</v>
      </c>
      <c r="N93" s="216">
        <v>44043</v>
      </c>
      <c r="O93" s="194"/>
    </row>
    <row r="94" spans="4:15" s="183" customFormat="1" x14ac:dyDescent="0.3">
      <c r="D94" s="184" t="str">
        <f t="shared" si="2"/>
        <v>_20208/16 - 9/15</v>
      </c>
      <c r="E94" s="186" t="s">
        <v>172</v>
      </c>
      <c r="F94" s="181" t="s">
        <v>40</v>
      </c>
      <c r="G94" s="186" t="s">
        <v>41</v>
      </c>
      <c r="H94" s="187">
        <v>31</v>
      </c>
      <c r="I94" s="188"/>
      <c r="J94" s="189" t="str">
        <f t="shared" si="3"/>
        <v>_2020August</v>
      </c>
      <c r="K94" s="186" t="s">
        <v>172</v>
      </c>
      <c r="L94" s="186" t="s">
        <v>38</v>
      </c>
      <c r="M94" s="191">
        <v>44061</v>
      </c>
      <c r="N94" s="216">
        <v>44074</v>
      </c>
      <c r="O94" s="194"/>
    </row>
    <row r="95" spans="4:15" s="183" customFormat="1" x14ac:dyDescent="0.3">
      <c r="D95" s="184" t="str">
        <f t="shared" si="2"/>
        <v>_20209/16 - 10/15</v>
      </c>
      <c r="E95" s="186" t="s">
        <v>172</v>
      </c>
      <c r="F95" s="181" t="s">
        <v>43</v>
      </c>
      <c r="G95" s="186" t="s">
        <v>44</v>
      </c>
      <c r="H95" s="187">
        <v>30</v>
      </c>
      <c r="I95" s="188"/>
      <c r="J95" s="189" t="str">
        <f t="shared" si="3"/>
        <v xml:space="preserve">_2020September </v>
      </c>
      <c r="K95" s="186" t="s">
        <v>172</v>
      </c>
      <c r="L95" s="186" t="s">
        <v>41</v>
      </c>
      <c r="M95" s="191">
        <v>44091</v>
      </c>
      <c r="N95" s="216">
        <v>44104</v>
      </c>
      <c r="O95" s="194"/>
    </row>
    <row r="96" spans="4:15" s="183" customFormat="1" x14ac:dyDescent="0.3">
      <c r="D96" s="184" t="str">
        <f t="shared" si="2"/>
        <v>_202010/16 - 11/15</v>
      </c>
      <c r="E96" s="186" t="s">
        <v>172</v>
      </c>
      <c r="F96" s="181" t="s">
        <v>46</v>
      </c>
      <c r="G96" s="186" t="s">
        <v>47</v>
      </c>
      <c r="H96" s="187">
        <v>31</v>
      </c>
      <c r="I96" s="188"/>
      <c r="J96" s="189" t="str">
        <f t="shared" si="3"/>
        <v xml:space="preserve">_2020October </v>
      </c>
      <c r="K96" s="186" t="s">
        <v>172</v>
      </c>
      <c r="L96" s="186" t="s">
        <v>44</v>
      </c>
      <c r="M96" s="191">
        <v>44120</v>
      </c>
      <c r="N96" s="216">
        <v>44135</v>
      </c>
      <c r="O96" s="194"/>
    </row>
    <row r="97" spans="4:15" s="183" customFormat="1" x14ac:dyDescent="0.3">
      <c r="D97" s="184" t="str">
        <f t="shared" si="2"/>
        <v>_202011/16 - 12/15</v>
      </c>
      <c r="E97" s="186" t="s">
        <v>172</v>
      </c>
      <c r="F97" s="181" t="s">
        <v>49</v>
      </c>
      <c r="G97" s="186" t="s">
        <v>50</v>
      </c>
      <c r="H97" s="187">
        <v>30</v>
      </c>
      <c r="I97" s="188"/>
      <c r="J97" s="189" t="str">
        <f t="shared" si="3"/>
        <v xml:space="preserve">_2020November </v>
      </c>
      <c r="K97" s="186" t="s">
        <v>172</v>
      </c>
      <c r="L97" s="186" t="s">
        <v>47</v>
      </c>
      <c r="M97" s="191">
        <v>44152</v>
      </c>
      <c r="N97" s="216">
        <v>44165</v>
      </c>
      <c r="O97" s="194"/>
    </row>
    <row r="98" spans="4:15" s="183" customFormat="1" x14ac:dyDescent="0.3">
      <c r="D98" s="184" t="str">
        <f t="shared" si="2"/>
        <v>_202112/16 - 1/15</v>
      </c>
      <c r="E98" s="186" t="s">
        <v>173</v>
      </c>
      <c r="F98" s="190" t="s">
        <v>16</v>
      </c>
      <c r="G98" s="186" t="s">
        <v>17</v>
      </c>
      <c r="H98" s="187">
        <v>31</v>
      </c>
      <c r="I98" s="188"/>
      <c r="J98" s="189" t="str">
        <f t="shared" si="3"/>
        <v xml:space="preserve">_2021December </v>
      </c>
      <c r="K98" s="186" t="s">
        <v>173</v>
      </c>
      <c r="L98" s="186" t="s">
        <v>50</v>
      </c>
      <c r="M98" s="191">
        <v>44182</v>
      </c>
      <c r="N98" s="216">
        <v>44196</v>
      </c>
      <c r="O98" s="194"/>
    </row>
    <row r="99" spans="4:15" s="183" customFormat="1" x14ac:dyDescent="0.3">
      <c r="D99" s="195" t="str">
        <f t="shared" si="2"/>
        <v>_20211/16 - 2/15</v>
      </c>
      <c r="E99" s="101" t="s">
        <v>173</v>
      </c>
      <c r="F99" s="181" t="s">
        <v>19</v>
      </c>
      <c r="G99" s="186" t="s">
        <v>20</v>
      </c>
      <c r="H99" s="187">
        <v>31</v>
      </c>
      <c r="I99" s="188"/>
      <c r="J99" s="189" t="str">
        <f t="shared" si="3"/>
        <v>_2021January</v>
      </c>
      <c r="K99" s="101" t="s">
        <v>173</v>
      </c>
      <c r="L99" s="186" t="s">
        <v>17</v>
      </c>
      <c r="M99" s="191">
        <v>44214</v>
      </c>
      <c r="N99" s="216">
        <v>44227</v>
      </c>
      <c r="O99" s="194"/>
    </row>
    <row r="100" spans="4:15" s="183" customFormat="1" x14ac:dyDescent="0.3">
      <c r="D100" s="195" t="str">
        <f t="shared" si="2"/>
        <v>_20212/16 - 3/15</v>
      </c>
      <c r="E100" s="186" t="s">
        <v>173</v>
      </c>
      <c r="F100" s="181" t="s">
        <v>22</v>
      </c>
      <c r="G100" s="186" t="s">
        <v>23</v>
      </c>
      <c r="H100" s="187">
        <v>28</v>
      </c>
      <c r="I100" s="188"/>
      <c r="J100" s="189" t="str">
        <f t="shared" si="3"/>
        <v xml:space="preserve">_2021February </v>
      </c>
      <c r="K100" s="186" t="s">
        <v>173</v>
      </c>
      <c r="L100" s="186" t="s">
        <v>20</v>
      </c>
      <c r="M100" s="191">
        <v>44242</v>
      </c>
      <c r="N100" s="216">
        <v>44255</v>
      </c>
      <c r="O100" s="194"/>
    </row>
    <row r="101" spans="4:15" s="183" customFormat="1" x14ac:dyDescent="0.3">
      <c r="D101" s="195" t="str">
        <f t="shared" si="2"/>
        <v>_20213/16 - 4/15</v>
      </c>
      <c r="E101" s="101" t="s">
        <v>173</v>
      </c>
      <c r="F101" s="181" t="s">
        <v>25</v>
      </c>
      <c r="G101" s="186" t="s">
        <v>26</v>
      </c>
      <c r="H101" s="187">
        <v>31</v>
      </c>
      <c r="I101" s="188"/>
      <c r="J101" s="189" t="str">
        <f t="shared" si="3"/>
        <v xml:space="preserve">_2021March </v>
      </c>
      <c r="K101" s="101" t="s">
        <v>173</v>
      </c>
      <c r="L101" s="186" t="s">
        <v>23</v>
      </c>
      <c r="M101" s="191">
        <v>44273</v>
      </c>
      <c r="N101" s="216">
        <v>44286</v>
      </c>
      <c r="O101" s="194"/>
    </row>
    <row r="102" spans="4:15" s="183" customFormat="1" x14ac:dyDescent="0.3">
      <c r="D102" s="195" t="str">
        <f t="shared" si="2"/>
        <v>_20214/16 - 5/15</v>
      </c>
      <c r="E102" s="186" t="s">
        <v>173</v>
      </c>
      <c r="F102" s="181" t="s">
        <v>28</v>
      </c>
      <c r="G102" s="186" t="s">
        <v>29</v>
      </c>
      <c r="H102" s="187">
        <v>30</v>
      </c>
      <c r="I102" s="188"/>
      <c r="J102" s="189" t="str">
        <f t="shared" si="3"/>
        <v xml:space="preserve">_2021April </v>
      </c>
      <c r="K102" s="186" t="s">
        <v>173</v>
      </c>
      <c r="L102" s="186" t="s">
        <v>26</v>
      </c>
      <c r="M102" s="191">
        <v>44302</v>
      </c>
      <c r="N102" s="216">
        <v>44316</v>
      </c>
      <c r="O102" s="194"/>
    </row>
    <row r="103" spans="4:15" s="183" customFormat="1" x14ac:dyDescent="0.3">
      <c r="D103" s="195" t="str">
        <f t="shared" ref="D103:D158" si="4">E103&amp;F103</f>
        <v>_20215/16 - 6/15</v>
      </c>
      <c r="E103" s="101" t="s">
        <v>173</v>
      </c>
      <c r="F103" s="181" t="s">
        <v>31</v>
      </c>
      <c r="G103" s="186" t="s">
        <v>32</v>
      </c>
      <c r="H103" s="187">
        <v>31</v>
      </c>
      <c r="I103" s="188"/>
      <c r="J103" s="189" t="str">
        <f t="shared" si="3"/>
        <v xml:space="preserve">_2021May </v>
      </c>
      <c r="K103" s="101" t="s">
        <v>173</v>
      </c>
      <c r="L103" s="186" t="s">
        <v>29</v>
      </c>
      <c r="M103" s="191">
        <v>44334</v>
      </c>
      <c r="N103" s="216">
        <v>44347</v>
      </c>
      <c r="O103" s="194"/>
    </row>
    <row r="104" spans="4:15" s="183" customFormat="1" x14ac:dyDescent="0.3">
      <c r="D104" s="195" t="str">
        <f t="shared" si="4"/>
        <v>_20216/16 - 7/15</v>
      </c>
      <c r="E104" s="186" t="s">
        <v>173</v>
      </c>
      <c r="F104" s="181" t="s">
        <v>34</v>
      </c>
      <c r="G104" s="186" t="s">
        <v>35</v>
      </c>
      <c r="H104" s="187">
        <v>30</v>
      </c>
      <c r="I104" s="188"/>
      <c r="J104" s="189" t="str">
        <f t="shared" si="3"/>
        <v xml:space="preserve">_2021June </v>
      </c>
      <c r="K104" s="186" t="s">
        <v>173</v>
      </c>
      <c r="L104" s="186" t="s">
        <v>32</v>
      </c>
      <c r="M104" s="191">
        <v>44364</v>
      </c>
      <c r="N104" s="216">
        <v>44377</v>
      </c>
      <c r="O104" s="194"/>
    </row>
    <row r="105" spans="4:15" s="183" customFormat="1" x14ac:dyDescent="0.3">
      <c r="D105" s="195" t="str">
        <f t="shared" si="4"/>
        <v>_20217/16 - 8/15</v>
      </c>
      <c r="E105" s="101" t="s">
        <v>173</v>
      </c>
      <c r="F105" s="181" t="s">
        <v>37</v>
      </c>
      <c r="G105" s="186" t="s">
        <v>38</v>
      </c>
      <c r="H105" s="187">
        <v>31</v>
      </c>
      <c r="I105" s="188"/>
      <c r="J105" s="189" t="str">
        <f t="shared" si="3"/>
        <v xml:space="preserve">_2021July </v>
      </c>
      <c r="K105" s="101" t="s">
        <v>173</v>
      </c>
      <c r="L105" s="186" t="s">
        <v>35</v>
      </c>
      <c r="M105" s="191">
        <v>44393</v>
      </c>
      <c r="N105" s="216">
        <v>44408</v>
      </c>
      <c r="O105" s="194"/>
    </row>
    <row r="106" spans="4:15" s="183" customFormat="1" x14ac:dyDescent="0.3">
      <c r="D106" s="195" t="str">
        <f t="shared" si="4"/>
        <v>_20218/16 - 9/15</v>
      </c>
      <c r="E106" s="186" t="s">
        <v>173</v>
      </c>
      <c r="F106" s="181" t="s">
        <v>40</v>
      </c>
      <c r="G106" s="186" t="s">
        <v>41</v>
      </c>
      <c r="H106" s="187">
        <v>31</v>
      </c>
      <c r="I106" s="188"/>
      <c r="J106" s="189" t="str">
        <f t="shared" si="3"/>
        <v>_2021August</v>
      </c>
      <c r="K106" s="186" t="s">
        <v>173</v>
      </c>
      <c r="L106" s="186" t="s">
        <v>38</v>
      </c>
      <c r="M106" s="191">
        <v>44425</v>
      </c>
      <c r="N106" s="216">
        <v>44439</v>
      </c>
      <c r="O106" s="194"/>
    </row>
    <row r="107" spans="4:15" s="183" customFormat="1" x14ac:dyDescent="0.3">
      <c r="D107" s="195" t="str">
        <f t="shared" si="4"/>
        <v>_20219/16 - 10/15</v>
      </c>
      <c r="E107" s="101" t="s">
        <v>173</v>
      </c>
      <c r="F107" s="181" t="s">
        <v>43</v>
      </c>
      <c r="G107" s="186" t="s">
        <v>44</v>
      </c>
      <c r="H107" s="187">
        <v>30</v>
      </c>
      <c r="I107" s="188"/>
      <c r="J107" s="189" t="str">
        <f t="shared" si="3"/>
        <v xml:space="preserve">_2021September </v>
      </c>
      <c r="K107" s="101" t="s">
        <v>173</v>
      </c>
      <c r="L107" s="186" t="s">
        <v>41</v>
      </c>
      <c r="M107" s="191">
        <v>44455</v>
      </c>
      <c r="N107" s="216">
        <v>44469</v>
      </c>
      <c r="O107" s="194"/>
    </row>
    <row r="108" spans="4:15" s="183" customFormat="1" x14ac:dyDescent="0.3">
      <c r="D108" s="195" t="str">
        <f t="shared" si="4"/>
        <v>_202110/16 - 11/15</v>
      </c>
      <c r="E108" s="186" t="s">
        <v>173</v>
      </c>
      <c r="F108" s="181" t="s">
        <v>46</v>
      </c>
      <c r="G108" s="186" t="s">
        <v>47</v>
      </c>
      <c r="H108" s="187">
        <v>31</v>
      </c>
      <c r="I108" s="188"/>
      <c r="J108" s="189" t="str">
        <f t="shared" si="3"/>
        <v xml:space="preserve">_2021October </v>
      </c>
      <c r="K108" s="186" t="s">
        <v>173</v>
      </c>
      <c r="L108" s="186" t="s">
        <v>44</v>
      </c>
      <c r="M108" s="191">
        <v>44487</v>
      </c>
      <c r="N108" s="216">
        <v>44500</v>
      </c>
      <c r="O108" s="194"/>
    </row>
    <row r="109" spans="4:15" s="183" customFormat="1" x14ac:dyDescent="0.3">
      <c r="D109" s="195" t="str">
        <f t="shared" si="4"/>
        <v>_202111/16 - 12/15</v>
      </c>
      <c r="E109" s="101" t="s">
        <v>173</v>
      </c>
      <c r="F109" s="181" t="s">
        <v>49</v>
      </c>
      <c r="G109" s="186" t="s">
        <v>50</v>
      </c>
      <c r="H109" s="187">
        <v>30</v>
      </c>
      <c r="I109" s="188"/>
      <c r="J109" s="189" t="str">
        <f t="shared" si="3"/>
        <v xml:space="preserve">_2021November </v>
      </c>
      <c r="K109" s="101" t="s">
        <v>173</v>
      </c>
      <c r="L109" s="186" t="s">
        <v>47</v>
      </c>
      <c r="M109" s="191">
        <v>44516</v>
      </c>
      <c r="N109" s="216">
        <v>44530</v>
      </c>
      <c r="O109" s="194"/>
    </row>
    <row r="110" spans="4:15" s="183" customFormat="1" x14ac:dyDescent="0.3">
      <c r="D110" s="195" t="str">
        <f t="shared" si="4"/>
        <v>_202212/16 - 1/15</v>
      </c>
      <c r="E110" s="186" t="s">
        <v>232</v>
      </c>
      <c r="F110" s="181" t="s">
        <v>16</v>
      </c>
      <c r="G110" s="186" t="s">
        <v>17</v>
      </c>
      <c r="H110" s="187">
        <v>31</v>
      </c>
      <c r="I110" s="188"/>
      <c r="J110" s="189" t="str">
        <f t="shared" si="3"/>
        <v xml:space="preserve">_2021December </v>
      </c>
      <c r="K110" s="186" t="s">
        <v>173</v>
      </c>
      <c r="L110" s="186" t="s">
        <v>50</v>
      </c>
      <c r="M110" s="191">
        <v>44546</v>
      </c>
      <c r="N110" s="216">
        <v>44561</v>
      </c>
      <c r="O110" s="194"/>
    </row>
    <row r="111" spans="4:15" s="183" customFormat="1" x14ac:dyDescent="0.3">
      <c r="D111" s="195" t="str">
        <f t="shared" si="4"/>
        <v>_20221/16 - 2/15</v>
      </c>
      <c r="E111" s="186" t="s">
        <v>232</v>
      </c>
      <c r="F111" s="181" t="s">
        <v>19</v>
      </c>
      <c r="G111" s="186" t="s">
        <v>20</v>
      </c>
      <c r="H111" s="187">
        <v>31</v>
      </c>
      <c r="I111" s="67"/>
      <c r="J111" s="189" t="str">
        <f t="shared" si="3"/>
        <v>_2022January</v>
      </c>
      <c r="K111" s="101" t="s">
        <v>232</v>
      </c>
      <c r="L111" s="186" t="s">
        <v>17</v>
      </c>
      <c r="M111" s="191">
        <v>44579</v>
      </c>
      <c r="N111" s="216">
        <v>44592</v>
      </c>
      <c r="O111" s="194"/>
    </row>
    <row r="112" spans="4:15" s="183" customFormat="1" x14ac:dyDescent="0.3">
      <c r="D112" s="195" t="str">
        <f t="shared" si="4"/>
        <v>_20222/16 - 3/15</v>
      </c>
      <c r="E112" s="186" t="s">
        <v>232</v>
      </c>
      <c r="F112" s="181" t="s">
        <v>22</v>
      </c>
      <c r="G112" s="186" t="s">
        <v>23</v>
      </c>
      <c r="H112" s="187">
        <v>28</v>
      </c>
      <c r="I112" s="67"/>
      <c r="J112" s="136" t="str">
        <f t="shared" si="3"/>
        <v xml:space="preserve">_2022February </v>
      </c>
      <c r="K112" s="101" t="s">
        <v>232</v>
      </c>
      <c r="L112" s="186" t="s">
        <v>20</v>
      </c>
      <c r="M112" s="191">
        <v>44607</v>
      </c>
      <c r="N112" s="216">
        <v>44620</v>
      </c>
      <c r="O112" s="202"/>
    </row>
    <row r="113" spans="4:15" s="183" customFormat="1" x14ac:dyDescent="0.3">
      <c r="D113" s="195" t="str">
        <f t="shared" si="4"/>
        <v>_20223/16 - 4/15</v>
      </c>
      <c r="E113" s="186" t="s">
        <v>232</v>
      </c>
      <c r="F113" s="181" t="s">
        <v>25</v>
      </c>
      <c r="G113" s="186" t="s">
        <v>26</v>
      </c>
      <c r="H113" s="187">
        <v>31</v>
      </c>
      <c r="I113" s="67"/>
      <c r="J113" s="136" t="str">
        <f t="shared" si="3"/>
        <v xml:space="preserve">_2022March </v>
      </c>
      <c r="K113" s="101" t="s">
        <v>232</v>
      </c>
      <c r="L113" s="186" t="s">
        <v>23</v>
      </c>
      <c r="M113" s="191">
        <v>44637</v>
      </c>
      <c r="N113" s="216">
        <v>44651</v>
      </c>
      <c r="O113" s="202"/>
    </row>
    <row r="114" spans="4:15" s="183" customFormat="1" x14ac:dyDescent="0.3">
      <c r="D114" s="195" t="str">
        <f t="shared" si="4"/>
        <v>_20224/16 - 5/15</v>
      </c>
      <c r="E114" s="186" t="s">
        <v>232</v>
      </c>
      <c r="F114" s="181" t="s">
        <v>28</v>
      </c>
      <c r="G114" s="186" t="s">
        <v>29</v>
      </c>
      <c r="H114" s="187">
        <v>30</v>
      </c>
      <c r="I114" s="67"/>
      <c r="J114" s="136" t="str">
        <f t="shared" si="3"/>
        <v xml:space="preserve">_2022April </v>
      </c>
      <c r="K114" s="101" t="s">
        <v>232</v>
      </c>
      <c r="L114" s="186" t="s">
        <v>26</v>
      </c>
      <c r="M114" s="191">
        <v>44666</v>
      </c>
      <c r="N114" s="216">
        <v>44681</v>
      </c>
      <c r="O114" s="202"/>
    </row>
    <row r="115" spans="4:15" s="183" customFormat="1" x14ac:dyDescent="0.3">
      <c r="D115" s="195" t="str">
        <f t="shared" si="4"/>
        <v>_20225/16 - 6/15</v>
      </c>
      <c r="E115" s="186" t="s">
        <v>232</v>
      </c>
      <c r="F115" s="181" t="s">
        <v>31</v>
      </c>
      <c r="G115" s="186" t="s">
        <v>32</v>
      </c>
      <c r="H115" s="187">
        <v>31</v>
      </c>
      <c r="I115" s="67"/>
      <c r="J115" s="136" t="str">
        <f t="shared" si="3"/>
        <v xml:space="preserve">_2022May </v>
      </c>
      <c r="K115" s="101" t="s">
        <v>232</v>
      </c>
      <c r="L115" s="186" t="s">
        <v>29</v>
      </c>
      <c r="M115" s="191">
        <v>44698</v>
      </c>
      <c r="N115" s="216">
        <v>44712</v>
      </c>
      <c r="O115" s="202"/>
    </row>
    <row r="116" spans="4:15" s="183" customFormat="1" x14ac:dyDescent="0.3">
      <c r="D116" s="195" t="str">
        <f t="shared" si="4"/>
        <v>_20226/16 - 7/15</v>
      </c>
      <c r="E116" s="186" t="s">
        <v>232</v>
      </c>
      <c r="F116" s="181" t="s">
        <v>34</v>
      </c>
      <c r="G116" s="186" t="s">
        <v>35</v>
      </c>
      <c r="H116" s="187">
        <v>30</v>
      </c>
      <c r="I116" s="67"/>
      <c r="J116" s="136" t="str">
        <f t="shared" si="3"/>
        <v xml:space="preserve">_2022June </v>
      </c>
      <c r="K116" s="101" t="s">
        <v>232</v>
      </c>
      <c r="L116" s="186" t="s">
        <v>32</v>
      </c>
      <c r="M116" s="191">
        <v>44728</v>
      </c>
      <c r="N116" s="216">
        <v>44742</v>
      </c>
      <c r="O116" s="202"/>
    </row>
    <row r="117" spans="4:15" s="183" customFormat="1" x14ac:dyDescent="0.3">
      <c r="D117" s="195" t="str">
        <f t="shared" si="4"/>
        <v>_20227/16 - 8/15</v>
      </c>
      <c r="E117" s="186" t="s">
        <v>232</v>
      </c>
      <c r="F117" s="181" t="s">
        <v>37</v>
      </c>
      <c r="G117" s="186" t="s">
        <v>38</v>
      </c>
      <c r="H117" s="187">
        <v>31</v>
      </c>
      <c r="I117" s="67"/>
      <c r="J117" s="136" t="str">
        <f t="shared" si="3"/>
        <v xml:space="preserve">_2022July </v>
      </c>
      <c r="K117" s="101" t="s">
        <v>232</v>
      </c>
      <c r="L117" s="186" t="s">
        <v>35</v>
      </c>
      <c r="M117" s="191">
        <v>44760</v>
      </c>
      <c r="N117" s="216">
        <v>44773</v>
      </c>
      <c r="O117" s="202"/>
    </row>
    <row r="118" spans="4:15" s="183" customFormat="1" x14ac:dyDescent="0.3">
      <c r="D118" s="195" t="str">
        <f t="shared" si="4"/>
        <v>_20228/16 - 9/15</v>
      </c>
      <c r="E118" s="186" t="s">
        <v>232</v>
      </c>
      <c r="F118" s="181" t="s">
        <v>40</v>
      </c>
      <c r="G118" s="186" t="s">
        <v>41</v>
      </c>
      <c r="H118" s="187">
        <v>31</v>
      </c>
      <c r="I118" s="67"/>
      <c r="J118" s="136" t="str">
        <f t="shared" si="3"/>
        <v>_2022August</v>
      </c>
      <c r="K118" s="101" t="s">
        <v>232</v>
      </c>
      <c r="L118" s="186" t="s">
        <v>38</v>
      </c>
      <c r="M118" s="191">
        <v>44791</v>
      </c>
      <c r="N118" s="216">
        <v>44804</v>
      </c>
      <c r="O118" s="202"/>
    </row>
    <row r="119" spans="4:15" s="183" customFormat="1" x14ac:dyDescent="0.3">
      <c r="D119" s="195" t="str">
        <f t="shared" si="4"/>
        <v>_20229/16 - 10/15</v>
      </c>
      <c r="E119" s="186" t="s">
        <v>232</v>
      </c>
      <c r="F119" s="181" t="s">
        <v>43</v>
      </c>
      <c r="G119" s="186" t="s">
        <v>44</v>
      </c>
      <c r="H119" s="187">
        <v>30</v>
      </c>
      <c r="I119" s="67"/>
      <c r="J119" s="136" t="str">
        <f t="shared" si="3"/>
        <v xml:space="preserve">_2022September </v>
      </c>
      <c r="K119" s="101" t="s">
        <v>232</v>
      </c>
      <c r="L119" s="186" t="s">
        <v>41</v>
      </c>
      <c r="M119" s="191">
        <v>44820</v>
      </c>
      <c r="N119" s="216">
        <v>44834</v>
      </c>
      <c r="O119" s="202"/>
    </row>
    <row r="120" spans="4:15" s="183" customFormat="1" x14ac:dyDescent="0.3">
      <c r="D120" s="195" t="str">
        <f t="shared" si="4"/>
        <v>_202210/16 - 11/15</v>
      </c>
      <c r="E120" s="186" t="s">
        <v>232</v>
      </c>
      <c r="F120" s="181" t="s">
        <v>46</v>
      </c>
      <c r="G120" s="186" t="s">
        <v>47</v>
      </c>
      <c r="H120" s="187">
        <v>31</v>
      </c>
      <c r="I120" s="67"/>
      <c r="J120" s="136" t="str">
        <f t="shared" si="3"/>
        <v xml:space="preserve">_2022October </v>
      </c>
      <c r="K120" s="101" t="s">
        <v>232</v>
      </c>
      <c r="L120" s="186" t="s">
        <v>44</v>
      </c>
      <c r="M120" s="191">
        <v>44852</v>
      </c>
      <c r="N120" s="216">
        <v>44865</v>
      </c>
      <c r="O120" s="202"/>
    </row>
    <row r="121" spans="4:15" s="183" customFormat="1" x14ac:dyDescent="0.3">
      <c r="D121" s="195" t="str">
        <f t="shared" si="4"/>
        <v>_202211/16 - 12/15</v>
      </c>
      <c r="E121" s="186" t="s">
        <v>232</v>
      </c>
      <c r="F121" s="181" t="s">
        <v>49</v>
      </c>
      <c r="G121" s="186" t="s">
        <v>50</v>
      </c>
      <c r="H121" s="187">
        <v>30</v>
      </c>
      <c r="I121" s="67"/>
      <c r="J121" s="136" t="str">
        <f t="shared" si="3"/>
        <v xml:space="preserve">_2022November </v>
      </c>
      <c r="K121" s="101" t="s">
        <v>232</v>
      </c>
      <c r="L121" s="186" t="s">
        <v>47</v>
      </c>
      <c r="M121" s="191">
        <v>44882</v>
      </c>
      <c r="N121" s="216">
        <v>44895</v>
      </c>
      <c r="O121" s="202"/>
    </row>
    <row r="122" spans="4:15" s="183" customFormat="1" x14ac:dyDescent="0.3">
      <c r="D122" s="195" t="str">
        <f t="shared" si="4"/>
        <v>_202312/16 - 1/15</v>
      </c>
      <c r="E122" s="186" t="s">
        <v>319</v>
      </c>
      <c r="F122" s="181" t="s">
        <v>16</v>
      </c>
      <c r="G122" s="186" t="s">
        <v>17</v>
      </c>
      <c r="H122" s="187">
        <v>31</v>
      </c>
      <c r="I122" s="67"/>
      <c r="J122" s="136" t="str">
        <f t="shared" si="3"/>
        <v xml:space="preserve">_2022December </v>
      </c>
      <c r="K122" s="101" t="s">
        <v>232</v>
      </c>
      <c r="L122" s="186" t="s">
        <v>50</v>
      </c>
      <c r="M122" s="191">
        <v>44911</v>
      </c>
      <c r="N122" s="216">
        <v>44926</v>
      </c>
      <c r="O122" s="202"/>
    </row>
    <row r="123" spans="4:15" s="183" customFormat="1" x14ac:dyDescent="0.3">
      <c r="D123" s="195" t="str">
        <f t="shared" si="4"/>
        <v>_20231/16 - 2/15</v>
      </c>
      <c r="E123" s="186" t="s">
        <v>319</v>
      </c>
      <c r="F123" s="181" t="s">
        <v>19</v>
      </c>
      <c r="G123" s="186" t="s">
        <v>20</v>
      </c>
      <c r="H123" s="187">
        <v>31</v>
      </c>
      <c r="I123" s="67"/>
      <c r="J123" s="136" t="str">
        <f t="shared" si="3"/>
        <v>_2023January</v>
      </c>
      <c r="K123" s="101" t="s">
        <v>319</v>
      </c>
      <c r="L123" s="186" t="s">
        <v>17</v>
      </c>
      <c r="M123" s="191">
        <v>44943</v>
      </c>
      <c r="N123" s="216">
        <v>44957</v>
      </c>
      <c r="O123" s="202"/>
    </row>
    <row r="124" spans="4:15" s="183" customFormat="1" x14ac:dyDescent="0.3">
      <c r="D124" s="195" t="str">
        <f t="shared" si="4"/>
        <v>_20232/16 - 3/15</v>
      </c>
      <c r="E124" s="186" t="s">
        <v>319</v>
      </c>
      <c r="F124" s="181" t="s">
        <v>22</v>
      </c>
      <c r="G124" s="186" t="s">
        <v>23</v>
      </c>
      <c r="H124" s="187">
        <v>28</v>
      </c>
      <c r="I124" s="67"/>
      <c r="J124" s="136" t="str">
        <f t="shared" si="3"/>
        <v xml:space="preserve">_2023February </v>
      </c>
      <c r="K124" s="101" t="s">
        <v>319</v>
      </c>
      <c r="L124" s="186" t="s">
        <v>20</v>
      </c>
      <c r="M124" s="191"/>
      <c r="N124" s="216">
        <v>44985</v>
      </c>
      <c r="O124" s="202"/>
    </row>
    <row r="125" spans="4:15" s="183" customFormat="1" x14ac:dyDescent="0.3">
      <c r="D125" s="195" t="str">
        <f t="shared" si="4"/>
        <v>_20233/16 - 4/15</v>
      </c>
      <c r="E125" s="186" t="s">
        <v>319</v>
      </c>
      <c r="F125" s="181" t="s">
        <v>25</v>
      </c>
      <c r="G125" s="186" t="s">
        <v>26</v>
      </c>
      <c r="H125" s="187">
        <v>31</v>
      </c>
      <c r="I125" s="67"/>
      <c r="J125" s="136" t="str">
        <f t="shared" si="3"/>
        <v xml:space="preserve">_2023March </v>
      </c>
      <c r="K125" s="101" t="s">
        <v>319</v>
      </c>
      <c r="L125" s="186" t="s">
        <v>23</v>
      </c>
      <c r="M125" s="191"/>
      <c r="N125" s="216">
        <v>45016</v>
      </c>
      <c r="O125" s="202"/>
    </row>
    <row r="126" spans="4:15" s="183" customFormat="1" x14ac:dyDescent="0.3">
      <c r="D126" s="195" t="str">
        <f t="shared" si="4"/>
        <v>_20234/16 - 5/15</v>
      </c>
      <c r="E126" s="186" t="s">
        <v>319</v>
      </c>
      <c r="F126" s="181" t="s">
        <v>28</v>
      </c>
      <c r="G126" s="186" t="s">
        <v>29</v>
      </c>
      <c r="H126" s="187">
        <v>30</v>
      </c>
      <c r="I126" s="67"/>
      <c r="J126" s="136" t="str">
        <f t="shared" si="3"/>
        <v xml:space="preserve">_2023April </v>
      </c>
      <c r="K126" s="101" t="s">
        <v>319</v>
      </c>
      <c r="L126" s="186" t="s">
        <v>26</v>
      </c>
      <c r="M126" s="191"/>
      <c r="N126" s="216">
        <v>45046</v>
      </c>
      <c r="O126" s="202"/>
    </row>
    <row r="127" spans="4:15" s="183" customFormat="1" x14ac:dyDescent="0.3">
      <c r="D127" s="195" t="str">
        <f t="shared" si="4"/>
        <v>_20235/16 - 6/15</v>
      </c>
      <c r="E127" s="186" t="s">
        <v>319</v>
      </c>
      <c r="F127" s="181" t="s">
        <v>31</v>
      </c>
      <c r="G127" s="186" t="s">
        <v>32</v>
      </c>
      <c r="H127" s="187">
        <v>31</v>
      </c>
      <c r="I127" s="67"/>
      <c r="J127" s="136" t="str">
        <f t="shared" si="3"/>
        <v xml:space="preserve">_2023May </v>
      </c>
      <c r="K127" s="101" t="s">
        <v>319</v>
      </c>
      <c r="L127" s="186" t="s">
        <v>29</v>
      </c>
      <c r="M127" s="191"/>
      <c r="N127" s="216">
        <v>45077</v>
      </c>
      <c r="O127" s="202"/>
    </row>
    <row r="128" spans="4:15" s="183" customFormat="1" x14ac:dyDescent="0.3">
      <c r="D128" s="195" t="str">
        <f t="shared" si="4"/>
        <v>_20236/16 - 7/15</v>
      </c>
      <c r="E128" s="186" t="s">
        <v>319</v>
      </c>
      <c r="F128" s="181" t="s">
        <v>34</v>
      </c>
      <c r="G128" s="186" t="s">
        <v>35</v>
      </c>
      <c r="H128" s="187">
        <v>30</v>
      </c>
      <c r="I128" s="67"/>
      <c r="J128" s="136" t="str">
        <f t="shared" si="3"/>
        <v xml:space="preserve">_2023June </v>
      </c>
      <c r="K128" s="101" t="s">
        <v>319</v>
      </c>
      <c r="L128" s="186" t="s">
        <v>32</v>
      </c>
      <c r="M128" s="191"/>
      <c r="N128" s="216">
        <v>45107</v>
      </c>
      <c r="O128" s="202"/>
    </row>
    <row r="129" spans="4:15" s="183" customFormat="1" x14ac:dyDescent="0.3">
      <c r="D129" s="195" t="str">
        <f t="shared" si="4"/>
        <v>_20237/16 - 8/15</v>
      </c>
      <c r="E129" s="186" t="s">
        <v>319</v>
      </c>
      <c r="F129" s="181" t="s">
        <v>37</v>
      </c>
      <c r="G129" s="186" t="s">
        <v>38</v>
      </c>
      <c r="H129" s="187">
        <v>31</v>
      </c>
      <c r="I129" s="67"/>
      <c r="J129" s="136" t="str">
        <f t="shared" si="3"/>
        <v xml:space="preserve">_2023July </v>
      </c>
      <c r="K129" s="101" t="s">
        <v>319</v>
      </c>
      <c r="L129" s="186" t="s">
        <v>35</v>
      </c>
      <c r="M129" s="191"/>
      <c r="N129" s="216">
        <v>45138</v>
      </c>
      <c r="O129" s="202"/>
    </row>
    <row r="130" spans="4:15" s="183" customFormat="1" x14ac:dyDescent="0.3">
      <c r="D130" s="195" t="str">
        <f t="shared" si="4"/>
        <v>_20238/16 - 9/15</v>
      </c>
      <c r="E130" s="186" t="s">
        <v>319</v>
      </c>
      <c r="F130" s="181" t="s">
        <v>40</v>
      </c>
      <c r="G130" s="186" t="s">
        <v>41</v>
      </c>
      <c r="H130" s="187">
        <v>31</v>
      </c>
      <c r="I130" s="67"/>
      <c r="J130" s="136" t="str">
        <f t="shared" si="3"/>
        <v>_2023August</v>
      </c>
      <c r="K130" s="101" t="s">
        <v>319</v>
      </c>
      <c r="L130" s="186" t="s">
        <v>38</v>
      </c>
      <c r="M130" s="191"/>
      <c r="N130" s="216">
        <v>45169</v>
      </c>
      <c r="O130" s="202"/>
    </row>
    <row r="131" spans="4:15" s="183" customFormat="1" x14ac:dyDescent="0.3">
      <c r="D131" s="195" t="str">
        <f t="shared" si="4"/>
        <v>_20239/16 - 10/15</v>
      </c>
      <c r="E131" s="186" t="s">
        <v>319</v>
      </c>
      <c r="F131" s="181" t="s">
        <v>43</v>
      </c>
      <c r="G131" s="186" t="s">
        <v>44</v>
      </c>
      <c r="H131" s="187">
        <v>30</v>
      </c>
      <c r="I131" s="67"/>
      <c r="J131" s="136" t="str">
        <f t="shared" ref="J131:J146" si="5">K131&amp;L131</f>
        <v xml:space="preserve">_2023September </v>
      </c>
      <c r="K131" s="101" t="s">
        <v>319</v>
      </c>
      <c r="L131" s="186" t="s">
        <v>41</v>
      </c>
      <c r="M131" s="191"/>
      <c r="N131" s="216">
        <v>45199</v>
      </c>
      <c r="O131" s="202"/>
    </row>
    <row r="132" spans="4:15" s="183" customFormat="1" x14ac:dyDescent="0.3">
      <c r="D132" s="195" t="str">
        <f t="shared" si="4"/>
        <v>_202310/16 - 11/15</v>
      </c>
      <c r="E132" s="186" t="s">
        <v>319</v>
      </c>
      <c r="F132" s="181" t="s">
        <v>46</v>
      </c>
      <c r="G132" s="186" t="s">
        <v>47</v>
      </c>
      <c r="H132" s="187">
        <v>31</v>
      </c>
      <c r="I132" s="67"/>
      <c r="J132" s="136" t="str">
        <f t="shared" si="5"/>
        <v xml:space="preserve">_2023October </v>
      </c>
      <c r="K132" s="101" t="s">
        <v>319</v>
      </c>
      <c r="L132" s="186" t="s">
        <v>44</v>
      </c>
      <c r="M132" s="191"/>
      <c r="N132" s="216">
        <v>45230</v>
      </c>
      <c r="O132" s="202"/>
    </row>
    <row r="133" spans="4:15" s="183" customFormat="1" x14ac:dyDescent="0.3">
      <c r="D133" s="195" t="str">
        <f t="shared" si="4"/>
        <v>_202311/16 - 12/15</v>
      </c>
      <c r="E133" s="186" t="s">
        <v>319</v>
      </c>
      <c r="F133" s="181" t="s">
        <v>49</v>
      </c>
      <c r="G133" s="186" t="s">
        <v>50</v>
      </c>
      <c r="H133" s="187">
        <v>30</v>
      </c>
      <c r="I133" s="67"/>
      <c r="J133" s="136" t="str">
        <f t="shared" si="5"/>
        <v xml:space="preserve">_2023November </v>
      </c>
      <c r="K133" s="101" t="s">
        <v>319</v>
      </c>
      <c r="L133" s="186" t="s">
        <v>47</v>
      </c>
      <c r="M133" s="191"/>
      <c r="N133" s="216">
        <v>45260</v>
      </c>
      <c r="O133" s="202"/>
    </row>
    <row r="134" spans="4:15" s="183" customFormat="1" x14ac:dyDescent="0.3">
      <c r="D134" s="195" t="str">
        <f t="shared" si="4"/>
        <v>_202412/16 - 1/15</v>
      </c>
      <c r="E134" s="186" t="s">
        <v>320</v>
      </c>
      <c r="F134" s="181" t="s">
        <v>16</v>
      </c>
      <c r="G134" s="186" t="s">
        <v>17</v>
      </c>
      <c r="H134" s="187">
        <v>31</v>
      </c>
      <c r="I134" s="67"/>
      <c r="J134" s="136" t="str">
        <f t="shared" si="5"/>
        <v xml:space="preserve">_2023December </v>
      </c>
      <c r="K134" s="101" t="s">
        <v>319</v>
      </c>
      <c r="L134" s="186" t="s">
        <v>50</v>
      </c>
      <c r="M134" s="191"/>
      <c r="N134" s="216">
        <v>45291</v>
      </c>
      <c r="O134" s="202"/>
    </row>
    <row r="135" spans="4:15" s="183" customFormat="1" x14ac:dyDescent="0.3">
      <c r="D135" s="195" t="str">
        <f t="shared" si="4"/>
        <v>_20241/16 - 2/15</v>
      </c>
      <c r="E135" s="186" t="s">
        <v>320</v>
      </c>
      <c r="F135" s="181" t="s">
        <v>19</v>
      </c>
      <c r="G135" s="186" t="s">
        <v>20</v>
      </c>
      <c r="H135" s="187">
        <v>31</v>
      </c>
      <c r="I135" s="67"/>
      <c r="J135" s="136" t="str">
        <f t="shared" si="5"/>
        <v>_2024January</v>
      </c>
      <c r="K135" s="101" t="s">
        <v>320</v>
      </c>
      <c r="L135" s="186" t="s">
        <v>17</v>
      </c>
      <c r="M135" s="191">
        <v>45309</v>
      </c>
      <c r="N135" s="216">
        <v>45322</v>
      </c>
      <c r="O135" s="202"/>
    </row>
    <row r="136" spans="4:15" s="183" customFormat="1" x14ac:dyDescent="0.3">
      <c r="D136" s="195" t="str">
        <f t="shared" si="4"/>
        <v>_20242/16 - 3/15</v>
      </c>
      <c r="E136" s="186" t="s">
        <v>320</v>
      </c>
      <c r="F136" s="181" t="s">
        <v>22</v>
      </c>
      <c r="G136" s="186" t="s">
        <v>23</v>
      </c>
      <c r="H136" s="187">
        <v>29</v>
      </c>
      <c r="I136" s="67"/>
      <c r="J136" s="136" t="str">
        <f t="shared" si="5"/>
        <v xml:space="preserve">_2024February </v>
      </c>
      <c r="K136" s="183" t="s">
        <v>320</v>
      </c>
      <c r="L136" s="186" t="s">
        <v>20</v>
      </c>
      <c r="M136" s="191">
        <v>45338</v>
      </c>
      <c r="N136" s="216">
        <v>45351</v>
      </c>
      <c r="O136" s="202"/>
    </row>
    <row r="137" spans="4:15" s="183" customFormat="1" x14ac:dyDescent="0.3">
      <c r="D137" s="195" t="str">
        <f t="shared" si="4"/>
        <v>_20243/16 - 4/15</v>
      </c>
      <c r="E137" s="186" t="s">
        <v>320</v>
      </c>
      <c r="F137" s="181" t="s">
        <v>25</v>
      </c>
      <c r="G137" s="186" t="s">
        <v>26</v>
      </c>
      <c r="H137" s="187">
        <v>31</v>
      </c>
      <c r="I137" s="67"/>
      <c r="J137" s="136" t="str">
        <f t="shared" si="5"/>
        <v xml:space="preserve">_2024March </v>
      </c>
      <c r="K137" s="101" t="s">
        <v>320</v>
      </c>
      <c r="L137" s="186" t="s">
        <v>23</v>
      </c>
      <c r="M137" s="191">
        <v>45369</v>
      </c>
      <c r="N137" s="216">
        <v>45382</v>
      </c>
      <c r="O137" s="202"/>
    </row>
    <row r="138" spans="4:15" s="183" customFormat="1" x14ac:dyDescent="0.3">
      <c r="D138" s="195" t="str">
        <f t="shared" si="4"/>
        <v>_20244/16 - 5/15</v>
      </c>
      <c r="E138" s="186" t="s">
        <v>320</v>
      </c>
      <c r="F138" s="181" t="s">
        <v>28</v>
      </c>
      <c r="G138" s="186" t="s">
        <v>29</v>
      </c>
      <c r="H138" s="187">
        <v>30</v>
      </c>
      <c r="I138" s="67"/>
      <c r="J138" s="136" t="str">
        <f t="shared" si="5"/>
        <v xml:space="preserve">_2024April </v>
      </c>
      <c r="K138" s="183" t="s">
        <v>320</v>
      </c>
      <c r="L138" s="186" t="s">
        <v>26</v>
      </c>
      <c r="M138" s="191">
        <v>45399</v>
      </c>
      <c r="N138" s="216">
        <v>45412</v>
      </c>
      <c r="O138" s="202"/>
    </row>
    <row r="139" spans="4:15" s="183" customFormat="1" x14ac:dyDescent="0.3">
      <c r="D139" s="195" t="str">
        <f t="shared" si="4"/>
        <v>_20245/16 - 6/15</v>
      </c>
      <c r="E139" s="186" t="s">
        <v>320</v>
      </c>
      <c r="F139" s="181" t="s">
        <v>31</v>
      </c>
      <c r="G139" s="186" t="s">
        <v>32</v>
      </c>
      <c r="H139" s="187">
        <v>31</v>
      </c>
      <c r="I139" s="67"/>
      <c r="J139" s="136" t="str">
        <f t="shared" si="5"/>
        <v xml:space="preserve">_2024May </v>
      </c>
      <c r="K139" s="101" t="s">
        <v>320</v>
      </c>
      <c r="L139" s="186" t="s">
        <v>29</v>
      </c>
      <c r="M139" s="191">
        <v>45428</v>
      </c>
      <c r="N139" s="216">
        <v>45443</v>
      </c>
      <c r="O139" s="202"/>
    </row>
    <row r="140" spans="4:15" s="183" customFormat="1" x14ac:dyDescent="0.3">
      <c r="D140" s="195" t="str">
        <f t="shared" si="4"/>
        <v>_20246/16 - 7/15</v>
      </c>
      <c r="E140" s="186" t="s">
        <v>320</v>
      </c>
      <c r="F140" s="181" t="s">
        <v>34</v>
      </c>
      <c r="G140" s="186" t="s">
        <v>35</v>
      </c>
      <c r="H140" s="187">
        <v>30</v>
      </c>
      <c r="I140" s="67"/>
      <c r="J140" s="136" t="str">
        <f t="shared" si="5"/>
        <v xml:space="preserve">_2024June </v>
      </c>
      <c r="K140" s="183" t="s">
        <v>320</v>
      </c>
      <c r="L140" s="186" t="s">
        <v>32</v>
      </c>
      <c r="M140" s="191">
        <v>45460</v>
      </c>
      <c r="N140" s="216">
        <v>45473</v>
      </c>
      <c r="O140" s="202"/>
    </row>
    <row r="141" spans="4:15" s="183" customFormat="1" x14ac:dyDescent="0.3">
      <c r="D141" s="195" t="str">
        <f t="shared" si="4"/>
        <v>_20247/16 - 8/15</v>
      </c>
      <c r="E141" s="186" t="s">
        <v>320</v>
      </c>
      <c r="F141" s="181" t="s">
        <v>37</v>
      </c>
      <c r="G141" s="186" t="s">
        <v>38</v>
      </c>
      <c r="H141" s="187">
        <v>31</v>
      </c>
      <c r="I141" s="67"/>
      <c r="J141" s="136" t="str">
        <f t="shared" si="5"/>
        <v xml:space="preserve">_2024July </v>
      </c>
      <c r="K141" s="101" t="s">
        <v>320</v>
      </c>
      <c r="L141" s="186" t="s">
        <v>35</v>
      </c>
      <c r="M141" s="191">
        <v>45491</v>
      </c>
      <c r="N141" s="216">
        <v>45504</v>
      </c>
      <c r="O141" s="202"/>
    </row>
    <row r="142" spans="4:15" s="183" customFormat="1" x14ac:dyDescent="0.3">
      <c r="D142" s="195" t="str">
        <f t="shared" si="4"/>
        <v>_20248/16 - 9/15</v>
      </c>
      <c r="E142" s="186" t="s">
        <v>320</v>
      </c>
      <c r="F142" s="181" t="s">
        <v>40</v>
      </c>
      <c r="G142" s="186" t="s">
        <v>41</v>
      </c>
      <c r="H142" s="187">
        <v>31</v>
      </c>
      <c r="I142" s="67"/>
      <c r="J142" s="136" t="str">
        <f t="shared" si="5"/>
        <v>_2024August</v>
      </c>
      <c r="K142" s="183" t="s">
        <v>320</v>
      </c>
      <c r="L142" s="186" t="s">
        <v>38</v>
      </c>
      <c r="M142" s="191">
        <v>45520</v>
      </c>
      <c r="N142" s="216">
        <v>45535</v>
      </c>
      <c r="O142" s="202"/>
    </row>
    <row r="143" spans="4:15" s="183" customFormat="1" x14ac:dyDescent="0.3">
      <c r="D143" s="195" t="str">
        <f t="shared" si="4"/>
        <v>_20249/16 - 10/15</v>
      </c>
      <c r="E143" s="186" t="s">
        <v>320</v>
      </c>
      <c r="F143" s="181" t="s">
        <v>43</v>
      </c>
      <c r="G143" s="186" t="s">
        <v>44</v>
      </c>
      <c r="H143" s="187">
        <v>30</v>
      </c>
      <c r="I143" s="67"/>
      <c r="J143" s="136" t="str">
        <f t="shared" si="5"/>
        <v xml:space="preserve">_2024September </v>
      </c>
      <c r="K143" s="101" t="s">
        <v>320</v>
      </c>
      <c r="L143" s="186" t="s">
        <v>41</v>
      </c>
      <c r="M143" s="191">
        <v>45552</v>
      </c>
      <c r="N143" s="216">
        <v>45565</v>
      </c>
      <c r="O143" s="202"/>
    </row>
    <row r="144" spans="4:15" s="183" customFormat="1" x14ac:dyDescent="0.3">
      <c r="D144" s="195" t="str">
        <f t="shared" si="4"/>
        <v>_202410/16 - 11/15</v>
      </c>
      <c r="E144" s="186" t="s">
        <v>320</v>
      </c>
      <c r="F144" s="181" t="s">
        <v>46</v>
      </c>
      <c r="G144" s="186" t="s">
        <v>47</v>
      </c>
      <c r="H144" s="187">
        <v>31</v>
      </c>
      <c r="I144" s="67"/>
      <c r="J144" s="136" t="str">
        <f t="shared" si="5"/>
        <v xml:space="preserve">_2024October </v>
      </c>
      <c r="K144" s="183" t="s">
        <v>320</v>
      </c>
      <c r="L144" s="186" t="s">
        <v>44</v>
      </c>
      <c r="M144" s="191">
        <v>45582</v>
      </c>
      <c r="N144" s="216">
        <v>45596</v>
      </c>
      <c r="O144" s="202"/>
    </row>
    <row r="145" spans="4:15" s="183" customFormat="1" x14ac:dyDescent="0.3">
      <c r="D145" s="195" t="str">
        <f t="shared" si="4"/>
        <v>_202411/16 - 12/15</v>
      </c>
      <c r="E145" s="186" t="s">
        <v>320</v>
      </c>
      <c r="F145" s="181" t="s">
        <v>49</v>
      </c>
      <c r="G145" s="186" t="s">
        <v>50</v>
      </c>
      <c r="H145" s="187">
        <v>30</v>
      </c>
      <c r="I145" s="67"/>
      <c r="J145" s="136" t="str">
        <f t="shared" si="5"/>
        <v xml:space="preserve">_2024November </v>
      </c>
      <c r="K145" s="101" t="s">
        <v>320</v>
      </c>
      <c r="L145" s="186" t="s">
        <v>47</v>
      </c>
      <c r="M145" s="191">
        <v>45611</v>
      </c>
      <c r="N145" s="216">
        <v>45626</v>
      </c>
      <c r="O145" s="202"/>
    </row>
    <row r="146" spans="4:15" s="183" customFormat="1" x14ac:dyDescent="0.3">
      <c r="D146" s="195" t="str">
        <f t="shared" si="4"/>
        <v>_202512/16 - 1/15</v>
      </c>
      <c r="E146" s="186" t="s">
        <v>346</v>
      </c>
      <c r="F146" s="190" t="s">
        <v>16</v>
      </c>
      <c r="G146" s="186" t="s">
        <v>17</v>
      </c>
      <c r="H146" s="187">
        <v>31</v>
      </c>
      <c r="I146" s="67"/>
      <c r="J146" s="136" t="str">
        <f t="shared" si="5"/>
        <v xml:space="preserve">_2024December </v>
      </c>
      <c r="K146" s="183" t="s">
        <v>320</v>
      </c>
      <c r="L146" s="186" t="s">
        <v>50</v>
      </c>
      <c r="M146" s="191">
        <v>45656</v>
      </c>
      <c r="N146" s="216">
        <v>45657</v>
      </c>
      <c r="O146" s="202"/>
    </row>
    <row r="147" spans="4:15" s="183" customFormat="1" x14ac:dyDescent="0.3">
      <c r="D147" s="195" t="str">
        <f t="shared" si="4"/>
        <v>_20251/16 - 2/15</v>
      </c>
      <c r="E147" s="186" t="s">
        <v>346</v>
      </c>
      <c r="F147" s="181" t="s">
        <v>19</v>
      </c>
      <c r="G147" s="186" t="s">
        <v>20</v>
      </c>
      <c r="H147" s="187">
        <v>31</v>
      </c>
      <c r="I147" s="67"/>
      <c r="J147" s="136" t="str">
        <f>K147&amp;L147</f>
        <v>_2025January</v>
      </c>
      <c r="K147" s="101" t="s">
        <v>346</v>
      </c>
      <c r="L147" s="186" t="s">
        <v>17</v>
      </c>
      <c r="M147" s="191"/>
      <c r="N147" s="216">
        <v>45688</v>
      </c>
      <c r="O147" s="202"/>
    </row>
    <row r="148" spans="4:15" s="183" customFormat="1" x14ac:dyDescent="0.3">
      <c r="D148" s="195" t="str">
        <f t="shared" si="4"/>
        <v>_20252/16 - 3/15</v>
      </c>
      <c r="E148" s="186" t="s">
        <v>346</v>
      </c>
      <c r="F148" s="181" t="s">
        <v>22</v>
      </c>
      <c r="G148" s="186" t="s">
        <v>23</v>
      </c>
      <c r="H148" s="187">
        <v>28</v>
      </c>
      <c r="I148" s="67"/>
      <c r="J148" s="136" t="str">
        <f>K148&amp;L148</f>
        <v xml:space="preserve">_2025February </v>
      </c>
      <c r="K148" s="183" t="s">
        <v>346</v>
      </c>
      <c r="L148" s="186" t="s">
        <v>20</v>
      </c>
      <c r="M148" s="191"/>
      <c r="N148" s="216">
        <v>45716</v>
      </c>
      <c r="O148" s="202"/>
    </row>
    <row r="149" spans="4:15" s="183" customFormat="1" x14ac:dyDescent="0.3">
      <c r="D149" s="195" t="str">
        <f t="shared" si="4"/>
        <v>_20253/16 - 4/15</v>
      </c>
      <c r="E149" s="186" t="s">
        <v>346</v>
      </c>
      <c r="F149" s="181" t="s">
        <v>25</v>
      </c>
      <c r="G149" s="186" t="s">
        <v>26</v>
      </c>
      <c r="H149" s="187">
        <v>31</v>
      </c>
      <c r="I149" s="67"/>
      <c r="J149" s="136" t="str">
        <f t="shared" ref="J149:J158" si="6">K149&amp;L149</f>
        <v xml:space="preserve">_2025March </v>
      </c>
      <c r="K149" s="101" t="s">
        <v>346</v>
      </c>
      <c r="L149" s="186" t="s">
        <v>23</v>
      </c>
      <c r="M149" s="191"/>
      <c r="N149" s="216">
        <v>45747</v>
      </c>
      <c r="O149" s="202"/>
    </row>
    <row r="150" spans="4:15" s="183" customFormat="1" x14ac:dyDescent="0.3">
      <c r="D150" s="195" t="str">
        <f t="shared" si="4"/>
        <v>_20254/16 - 5/15</v>
      </c>
      <c r="E150" s="186" t="s">
        <v>346</v>
      </c>
      <c r="F150" s="181" t="s">
        <v>28</v>
      </c>
      <c r="G150" s="186" t="s">
        <v>29</v>
      </c>
      <c r="H150" s="187">
        <v>30</v>
      </c>
      <c r="I150" s="67"/>
      <c r="J150" s="136" t="str">
        <f t="shared" si="6"/>
        <v xml:space="preserve">_2025April </v>
      </c>
      <c r="K150" s="183" t="s">
        <v>346</v>
      </c>
      <c r="L150" s="186" t="s">
        <v>26</v>
      </c>
      <c r="M150" s="191"/>
      <c r="N150" s="216">
        <v>45777</v>
      </c>
      <c r="O150" s="202"/>
    </row>
    <row r="151" spans="4:15" s="183" customFormat="1" x14ac:dyDescent="0.3">
      <c r="D151" s="195" t="str">
        <f t="shared" si="4"/>
        <v>_20255/16 - 6/15</v>
      </c>
      <c r="E151" s="186" t="s">
        <v>346</v>
      </c>
      <c r="F151" s="181" t="s">
        <v>31</v>
      </c>
      <c r="G151" s="186" t="s">
        <v>32</v>
      </c>
      <c r="H151" s="187">
        <v>31</v>
      </c>
      <c r="I151" s="67"/>
      <c r="J151" s="136" t="str">
        <f t="shared" si="6"/>
        <v xml:space="preserve">_2025May </v>
      </c>
      <c r="K151" s="101" t="s">
        <v>346</v>
      </c>
      <c r="L151" s="186" t="s">
        <v>29</v>
      </c>
      <c r="M151" s="191"/>
      <c r="N151" s="216">
        <v>45808</v>
      </c>
      <c r="O151" s="202"/>
    </row>
    <row r="152" spans="4:15" s="183" customFormat="1" x14ac:dyDescent="0.3">
      <c r="D152" s="195" t="str">
        <f t="shared" si="4"/>
        <v>_20256/16 - 7/15</v>
      </c>
      <c r="E152" s="186" t="s">
        <v>346</v>
      </c>
      <c r="F152" s="181" t="s">
        <v>34</v>
      </c>
      <c r="G152" s="186" t="s">
        <v>35</v>
      </c>
      <c r="H152" s="187">
        <v>30</v>
      </c>
      <c r="I152" s="67"/>
      <c r="J152" s="136" t="str">
        <f t="shared" si="6"/>
        <v xml:space="preserve">_2025June </v>
      </c>
      <c r="K152" s="183" t="s">
        <v>346</v>
      </c>
      <c r="L152" s="186" t="s">
        <v>32</v>
      </c>
      <c r="M152" s="191"/>
      <c r="N152" s="216">
        <v>45838</v>
      </c>
      <c r="O152" s="202"/>
    </row>
    <row r="153" spans="4:15" s="183" customFormat="1" x14ac:dyDescent="0.3">
      <c r="D153" s="195" t="str">
        <f t="shared" si="4"/>
        <v>_20257/16 - 8/15</v>
      </c>
      <c r="E153" s="186" t="s">
        <v>346</v>
      </c>
      <c r="F153" s="181" t="s">
        <v>37</v>
      </c>
      <c r="G153" s="186" t="s">
        <v>38</v>
      </c>
      <c r="H153" s="187">
        <v>31</v>
      </c>
      <c r="I153" s="67"/>
      <c r="J153" s="136" t="str">
        <f t="shared" si="6"/>
        <v xml:space="preserve">_2025July </v>
      </c>
      <c r="K153" s="101" t="s">
        <v>346</v>
      </c>
      <c r="L153" s="186" t="s">
        <v>35</v>
      </c>
      <c r="M153" s="191"/>
      <c r="N153" s="216">
        <v>45869</v>
      </c>
      <c r="O153" s="202"/>
    </row>
    <row r="154" spans="4:15" s="183" customFormat="1" x14ac:dyDescent="0.3">
      <c r="D154" s="195" t="str">
        <f t="shared" si="4"/>
        <v>_20258/16 - 9/15</v>
      </c>
      <c r="E154" s="186" t="s">
        <v>346</v>
      </c>
      <c r="F154" s="181" t="s">
        <v>40</v>
      </c>
      <c r="G154" s="186" t="s">
        <v>41</v>
      </c>
      <c r="H154" s="187">
        <v>31</v>
      </c>
      <c r="I154" s="67"/>
      <c r="J154" s="136" t="str">
        <f t="shared" si="6"/>
        <v>_2025August</v>
      </c>
      <c r="K154" s="183" t="s">
        <v>346</v>
      </c>
      <c r="L154" s="186" t="s">
        <v>38</v>
      </c>
      <c r="M154" s="191"/>
      <c r="N154" s="216">
        <v>45900</v>
      </c>
      <c r="O154" s="202"/>
    </row>
    <row r="155" spans="4:15" s="183" customFormat="1" x14ac:dyDescent="0.3">
      <c r="D155" s="195" t="str">
        <f t="shared" si="4"/>
        <v>_20259/16 - 10/15</v>
      </c>
      <c r="E155" s="186" t="s">
        <v>346</v>
      </c>
      <c r="F155" s="181" t="s">
        <v>43</v>
      </c>
      <c r="G155" s="186" t="s">
        <v>44</v>
      </c>
      <c r="H155" s="187">
        <v>30</v>
      </c>
      <c r="I155" s="67"/>
      <c r="J155" s="136" t="str">
        <f t="shared" si="6"/>
        <v xml:space="preserve">_2025September </v>
      </c>
      <c r="K155" s="101" t="s">
        <v>346</v>
      </c>
      <c r="L155" s="186" t="s">
        <v>41</v>
      </c>
      <c r="M155" s="191"/>
      <c r="N155" s="216">
        <v>45930</v>
      </c>
      <c r="O155" s="202"/>
    </row>
    <row r="156" spans="4:15" s="183" customFormat="1" x14ac:dyDescent="0.3">
      <c r="D156" s="195" t="str">
        <f t="shared" si="4"/>
        <v>_202510/16 - 11/15</v>
      </c>
      <c r="E156" s="186" t="s">
        <v>346</v>
      </c>
      <c r="F156" s="181" t="s">
        <v>46</v>
      </c>
      <c r="G156" s="186" t="s">
        <v>47</v>
      </c>
      <c r="H156" s="187">
        <v>31</v>
      </c>
      <c r="I156" s="67"/>
      <c r="J156" s="136" t="str">
        <f t="shared" si="6"/>
        <v xml:space="preserve">_2025October </v>
      </c>
      <c r="K156" s="183" t="s">
        <v>346</v>
      </c>
      <c r="L156" s="186" t="s">
        <v>44</v>
      </c>
      <c r="M156" s="191"/>
      <c r="N156" s="216">
        <v>45961</v>
      </c>
      <c r="O156" s="202"/>
    </row>
    <row r="157" spans="4:15" s="183" customFormat="1" x14ac:dyDescent="0.3">
      <c r="D157" s="195" t="str">
        <f t="shared" si="4"/>
        <v>_202511/16 - 12/15</v>
      </c>
      <c r="E157" s="186" t="s">
        <v>346</v>
      </c>
      <c r="F157" s="181" t="s">
        <v>49</v>
      </c>
      <c r="G157" s="186" t="s">
        <v>50</v>
      </c>
      <c r="H157" s="187">
        <v>30</v>
      </c>
      <c r="I157" s="67"/>
      <c r="J157" s="136" t="str">
        <f t="shared" si="6"/>
        <v xml:space="preserve">_2025November </v>
      </c>
      <c r="K157" s="101" t="s">
        <v>346</v>
      </c>
      <c r="L157" s="186" t="s">
        <v>47</v>
      </c>
      <c r="M157" s="191"/>
      <c r="N157" s="216">
        <v>45991</v>
      </c>
      <c r="O157" s="202"/>
    </row>
    <row r="158" spans="4:15" s="183" customFormat="1" x14ac:dyDescent="0.3">
      <c r="D158" s="195" t="str">
        <f t="shared" si="4"/>
        <v>_202612/16 - 01/15</v>
      </c>
      <c r="E158" s="186" t="s">
        <v>348</v>
      </c>
      <c r="F158" s="201" t="s">
        <v>349</v>
      </c>
      <c r="G158" s="186" t="s">
        <v>17</v>
      </c>
      <c r="H158" s="187">
        <v>31</v>
      </c>
      <c r="I158" s="67"/>
      <c r="J158" s="136" t="str">
        <f t="shared" si="6"/>
        <v xml:space="preserve">_2025December </v>
      </c>
      <c r="K158" s="101" t="s">
        <v>346</v>
      </c>
      <c r="L158" s="186" t="s">
        <v>50</v>
      </c>
      <c r="M158" s="191"/>
      <c r="N158" s="216">
        <v>46022</v>
      </c>
      <c r="O158" s="202"/>
    </row>
    <row r="159" spans="4:15" s="183" customFormat="1" x14ac:dyDescent="0.3">
      <c r="D159" s="196" t="str">
        <f>E159&amp;F159</f>
        <v>_20131/16 - 1/31</v>
      </c>
      <c r="E159" s="197" t="s">
        <v>177</v>
      </c>
      <c r="F159" s="198" t="s">
        <v>235</v>
      </c>
      <c r="G159" s="199" t="s">
        <v>17</v>
      </c>
      <c r="H159" s="290">
        <v>31</v>
      </c>
      <c r="I159" s="67"/>
      <c r="J159" s="136" t="str">
        <f>K159&amp;L159</f>
        <v>_2026January</v>
      </c>
      <c r="K159" s="101" t="s">
        <v>348</v>
      </c>
      <c r="L159" s="186" t="s">
        <v>17</v>
      </c>
      <c r="M159" s="191"/>
      <c r="N159" s="216">
        <v>46053</v>
      </c>
      <c r="O159" s="202"/>
    </row>
    <row r="160" spans="4:15" s="183" customFormat="1" x14ac:dyDescent="0.3">
      <c r="D160" s="200" t="str">
        <f t="shared" ref="D160:D223" si="7">E160&amp;F160</f>
        <v>_20132/16 - 2/28</v>
      </c>
      <c r="E160" s="185" t="s">
        <v>177</v>
      </c>
      <c r="F160" s="201" t="s">
        <v>236</v>
      </c>
      <c r="G160" s="186" t="s">
        <v>20</v>
      </c>
      <c r="H160" s="187">
        <v>28</v>
      </c>
      <c r="I160" s="67"/>
      <c r="N160" s="217"/>
      <c r="O160" s="202"/>
    </row>
    <row r="161" spans="4:15" s="183" customFormat="1" x14ac:dyDescent="0.3">
      <c r="D161" s="200" t="str">
        <f t="shared" si="7"/>
        <v>_20133/16 - 3/31</v>
      </c>
      <c r="E161" s="185" t="s">
        <v>177</v>
      </c>
      <c r="F161" s="201" t="s">
        <v>237</v>
      </c>
      <c r="G161" s="186" t="s">
        <v>23</v>
      </c>
      <c r="H161" s="187">
        <v>31</v>
      </c>
      <c r="I161" s="67"/>
      <c r="N161" s="217"/>
      <c r="O161" s="202"/>
    </row>
    <row r="162" spans="4:15" s="183" customFormat="1" x14ac:dyDescent="0.3">
      <c r="D162" s="200" t="str">
        <f t="shared" si="7"/>
        <v>_20134/16 - 4/30</v>
      </c>
      <c r="E162" s="185" t="s">
        <v>177</v>
      </c>
      <c r="F162" s="201" t="s">
        <v>238</v>
      </c>
      <c r="G162" s="186" t="s">
        <v>26</v>
      </c>
      <c r="H162" s="187">
        <v>30</v>
      </c>
      <c r="I162" s="67"/>
      <c r="N162" s="217"/>
      <c r="O162" s="202"/>
    </row>
    <row r="163" spans="4:15" s="183" customFormat="1" x14ac:dyDescent="0.3">
      <c r="D163" s="200" t="str">
        <f t="shared" si="7"/>
        <v>_20135/16 - 5/31</v>
      </c>
      <c r="E163" s="185" t="s">
        <v>177</v>
      </c>
      <c r="F163" s="201" t="s">
        <v>239</v>
      </c>
      <c r="G163" s="186" t="s">
        <v>29</v>
      </c>
      <c r="H163" s="187">
        <v>31</v>
      </c>
      <c r="I163" s="67"/>
      <c r="N163" s="217"/>
      <c r="O163" s="202"/>
    </row>
    <row r="164" spans="4:15" s="183" customFormat="1" x14ac:dyDescent="0.3">
      <c r="D164" s="200" t="str">
        <f t="shared" si="7"/>
        <v>_20136/16 - 6/30</v>
      </c>
      <c r="E164" s="185" t="s">
        <v>177</v>
      </c>
      <c r="F164" s="201" t="s">
        <v>240</v>
      </c>
      <c r="G164" s="186" t="s">
        <v>32</v>
      </c>
      <c r="H164" s="187">
        <v>30</v>
      </c>
      <c r="I164" s="67"/>
      <c r="N164" s="217"/>
      <c r="O164" s="202"/>
    </row>
    <row r="165" spans="4:15" s="183" customFormat="1" x14ac:dyDescent="0.3">
      <c r="D165" s="200" t="str">
        <f t="shared" si="7"/>
        <v>_20137/16 - 7/31</v>
      </c>
      <c r="E165" s="185" t="s">
        <v>177</v>
      </c>
      <c r="F165" s="201" t="s">
        <v>241</v>
      </c>
      <c r="G165" s="186" t="s">
        <v>35</v>
      </c>
      <c r="H165" s="187">
        <v>31</v>
      </c>
      <c r="I165" s="67"/>
      <c r="N165" s="217"/>
      <c r="O165" s="202"/>
    </row>
    <row r="166" spans="4:15" s="183" customFormat="1" x14ac:dyDescent="0.3">
      <c r="D166" s="200" t="str">
        <f t="shared" si="7"/>
        <v>_20138/16 - 8/31</v>
      </c>
      <c r="E166" s="185" t="s">
        <v>177</v>
      </c>
      <c r="F166" s="201" t="s">
        <v>242</v>
      </c>
      <c r="G166" s="186" t="s">
        <v>38</v>
      </c>
      <c r="H166" s="187">
        <v>31</v>
      </c>
      <c r="I166" s="67"/>
      <c r="N166" s="217"/>
      <c r="O166" s="202"/>
    </row>
    <row r="167" spans="4:15" s="183" customFormat="1" x14ac:dyDescent="0.3">
      <c r="D167" s="200" t="str">
        <f t="shared" si="7"/>
        <v>_20139/16 - 9/30</v>
      </c>
      <c r="E167" s="185" t="s">
        <v>177</v>
      </c>
      <c r="F167" s="201" t="s">
        <v>243</v>
      </c>
      <c r="G167" s="186" t="s">
        <v>41</v>
      </c>
      <c r="H167" s="187">
        <v>30</v>
      </c>
      <c r="I167" s="67"/>
      <c r="N167" s="217"/>
      <c r="O167" s="202"/>
    </row>
    <row r="168" spans="4:15" s="183" customFormat="1" x14ac:dyDescent="0.3">
      <c r="D168" s="200" t="str">
        <f t="shared" si="7"/>
        <v>_201310/16 - 10/31</v>
      </c>
      <c r="E168" s="185" t="s">
        <v>177</v>
      </c>
      <c r="F168" s="201" t="s">
        <v>244</v>
      </c>
      <c r="G168" s="186" t="s">
        <v>44</v>
      </c>
      <c r="H168" s="187">
        <v>31</v>
      </c>
      <c r="I168" s="67"/>
      <c r="N168" s="217"/>
      <c r="O168" s="202"/>
    </row>
    <row r="169" spans="4:15" s="183" customFormat="1" x14ac:dyDescent="0.3">
      <c r="D169" s="200" t="str">
        <f t="shared" si="7"/>
        <v>_201311/16 - 11/30</v>
      </c>
      <c r="E169" s="185" t="s">
        <v>177</v>
      </c>
      <c r="F169" s="201" t="s">
        <v>245</v>
      </c>
      <c r="G169" s="186" t="s">
        <v>47</v>
      </c>
      <c r="H169" s="187">
        <v>30</v>
      </c>
      <c r="I169" s="67"/>
      <c r="N169" s="217"/>
      <c r="O169" s="202"/>
    </row>
    <row r="170" spans="4:15" s="183" customFormat="1" x14ac:dyDescent="0.3">
      <c r="D170" s="200" t="str">
        <f t="shared" si="7"/>
        <v>_201312/16 - 12/31</v>
      </c>
      <c r="E170" s="185" t="s">
        <v>177</v>
      </c>
      <c r="F170" s="201" t="s">
        <v>246</v>
      </c>
      <c r="G170" s="186" t="s">
        <v>50</v>
      </c>
      <c r="H170" s="187">
        <v>31</v>
      </c>
      <c r="I170" s="67"/>
      <c r="N170" s="217"/>
      <c r="O170" s="202"/>
    </row>
    <row r="171" spans="4:15" s="183" customFormat="1" x14ac:dyDescent="0.3">
      <c r="D171" s="200" t="str">
        <f t="shared" si="7"/>
        <v>_20141/16 - 1/31</v>
      </c>
      <c r="E171" s="185" t="s">
        <v>178</v>
      </c>
      <c r="F171" s="201" t="s">
        <v>235</v>
      </c>
      <c r="G171" s="186" t="s">
        <v>17</v>
      </c>
      <c r="H171" s="187">
        <v>31</v>
      </c>
      <c r="I171" s="67"/>
      <c r="N171" s="217"/>
      <c r="O171" s="202"/>
    </row>
    <row r="172" spans="4:15" s="183" customFormat="1" x14ac:dyDescent="0.3">
      <c r="D172" s="200" t="str">
        <f t="shared" si="7"/>
        <v>_20142/16 - 2/28</v>
      </c>
      <c r="E172" s="185" t="s">
        <v>178</v>
      </c>
      <c r="F172" s="201" t="s">
        <v>236</v>
      </c>
      <c r="G172" s="186" t="s">
        <v>20</v>
      </c>
      <c r="H172" s="187">
        <v>28</v>
      </c>
      <c r="I172" s="67"/>
      <c r="N172" s="217"/>
      <c r="O172" s="202"/>
    </row>
    <row r="173" spans="4:15" s="183" customFormat="1" x14ac:dyDescent="0.3">
      <c r="D173" s="200" t="str">
        <f t="shared" si="7"/>
        <v>_20143/16 - 3/31</v>
      </c>
      <c r="E173" s="185" t="s">
        <v>178</v>
      </c>
      <c r="F173" s="201" t="s">
        <v>237</v>
      </c>
      <c r="G173" s="186" t="s">
        <v>23</v>
      </c>
      <c r="H173" s="187">
        <v>31</v>
      </c>
      <c r="I173" s="67"/>
      <c r="N173" s="217"/>
      <c r="O173" s="202"/>
    </row>
    <row r="174" spans="4:15" s="183" customFormat="1" x14ac:dyDescent="0.3">
      <c r="D174" s="200" t="str">
        <f t="shared" si="7"/>
        <v>_20144/16 - 4/30</v>
      </c>
      <c r="E174" s="185" t="s">
        <v>178</v>
      </c>
      <c r="F174" s="201" t="s">
        <v>238</v>
      </c>
      <c r="G174" s="186" t="s">
        <v>26</v>
      </c>
      <c r="H174" s="187">
        <v>30</v>
      </c>
      <c r="I174" s="67"/>
      <c r="N174" s="217"/>
      <c r="O174" s="202"/>
    </row>
    <row r="175" spans="4:15" s="183" customFormat="1" x14ac:dyDescent="0.3">
      <c r="D175" s="200" t="str">
        <f t="shared" si="7"/>
        <v>_20145/16 - 5/31</v>
      </c>
      <c r="E175" s="185" t="s">
        <v>178</v>
      </c>
      <c r="F175" s="201" t="s">
        <v>239</v>
      </c>
      <c r="G175" s="186" t="s">
        <v>29</v>
      </c>
      <c r="H175" s="187">
        <v>31</v>
      </c>
      <c r="I175" s="67"/>
      <c r="N175" s="217"/>
      <c r="O175" s="202"/>
    </row>
    <row r="176" spans="4:15" s="183" customFormat="1" x14ac:dyDescent="0.3">
      <c r="D176" s="200" t="str">
        <f t="shared" si="7"/>
        <v>_20146/16 - 6/30</v>
      </c>
      <c r="E176" s="185" t="s">
        <v>178</v>
      </c>
      <c r="F176" s="201" t="s">
        <v>240</v>
      </c>
      <c r="G176" s="186" t="s">
        <v>32</v>
      </c>
      <c r="H176" s="187">
        <v>30</v>
      </c>
      <c r="I176" s="67"/>
      <c r="N176" s="217"/>
      <c r="O176" s="202"/>
    </row>
    <row r="177" spans="4:15" s="183" customFormat="1" x14ac:dyDescent="0.3">
      <c r="D177" s="200" t="str">
        <f t="shared" si="7"/>
        <v>_20147/16 - 7/31</v>
      </c>
      <c r="E177" s="185" t="s">
        <v>178</v>
      </c>
      <c r="F177" s="201" t="s">
        <v>241</v>
      </c>
      <c r="G177" s="186" t="s">
        <v>35</v>
      </c>
      <c r="H177" s="187">
        <v>31</v>
      </c>
      <c r="I177" s="67"/>
      <c r="N177" s="217"/>
      <c r="O177" s="202"/>
    </row>
    <row r="178" spans="4:15" s="183" customFormat="1" x14ac:dyDescent="0.3">
      <c r="D178" s="200" t="str">
        <f t="shared" si="7"/>
        <v>_20148/16 - 8/31</v>
      </c>
      <c r="E178" s="185" t="s">
        <v>178</v>
      </c>
      <c r="F178" s="201" t="s">
        <v>242</v>
      </c>
      <c r="G178" s="186" t="s">
        <v>38</v>
      </c>
      <c r="H178" s="187">
        <v>31</v>
      </c>
      <c r="I178" s="67"/>
      <c r="N178" s="217"/>
      <c r="O178" s="202"/>
    </row>
    <row r="179" spans="4:15" s="183" customFormat="1" x14ac:dyDescent="0.3">
      <c r="D179" s="200" t="str">
        <f t="shared" si="7"/>
        <v>_20149/16 - 9/30</v>
      </c>
      <c r="E179" s="185" t="s">
        <v>178</v>
      </c>
      <c r="F179" s="201" t="s">
        <v>243</v>
      </c>
      <c r="G179" s="186" t="s">
        <v>41</v>
      </c>
      <c r="H179" s="187">
        <v>30</v>
      </c>
      <c r="I179" s="67"/>
      <c r="N179" s="217"/>
      <c r="O179" s="202"/>
    </row>
    <row r="180" spans="4:15" s="183" customFormat="1" x14ac:dyDescent="0.3">
      <c r="D180" s="200" t="str">
        <f t="shared" si="7"/>
        <v>_201410/16 - 10/31</v>
      </c>
      <c r="E180" s="185" t="s">
        <v>178</v>
      </c>
      <c r="F180" s="201" t="s">
        <v>244</v>
      </c>
      <c r="G180" s="186" t="s">
        <v>44</v>
      </c>
      <c r="H180" s="187">
        <v>31</v>
      </c>
      <c r="I180" s="67"/>
      <c r="N180" s="217"/>
      <c r="O180" s="202"/>
    </row>
    <row r="181" spans="4:15" s="183" customFormat="1" x14ac:dyDescent="0.3">
      <c r="D181" s="200" t="str">
        <f t="shared" si="7"/>
        <v>_201411/16 - 11/30</v>
      </c>
      <c r="E181" s="185" t="s">
        <v>178</v>
      </c>
      <c r="F181" s="201" t="s">
        <v>245</v>
      </c>
      <c r="G181" s="186" t="s">
        <v>47</v>
      </c>
      <c r="H181" s="187">
        <v>30</v>
      </c>
      <c r="I181" s="67"/>
      <c r="N181" s="217"/>
      <c r="O181" s="202"/>
    </row>
    <row r="182" spans="4:15" s="183" customFormat="1" x14ac:dyDescent="0.3">
      <c r="D182" s="200" t="str">
        <f t="shared" si="7"/>
        <v>_201412/16 - 12/31</v>
      </c>
      <c r="E182" s="185" t="s">
        <v>178</v>
      </c>
      <c r="F182" s="201" t="s">
        <v>246</v>
      </c>
      <c r="G182" s="186" t="s">
        <v>50</v>
      </c>
      <c r="H182" s="187">
        <v>31</v>
      </c>
      <c r="I182" s="67"/>
      <c r="N182" s="217"/>
      <c r="O182" s="202"/>
    </row>
    <row r="183" spans="4:15" s="183" customFormat="1" x14ac:dyDescent="0.3">
      <c r="D183" s="200" t="str">
        <f t="shared" si="7"/>
        <v>_20151/16 - 1/31</v>
      </c>
      <c r="E183" s="185" t="s">
        <v>179</v>
      </c>
      <c r="F183" s="201" t="s">
        <v>235</v>
      </c>
      <c r="G183" s="186" t="s">
        <v>17</v>
      </c>
      <c r="H183" s="187">
        <v>31</v>
      </c>
      <c r="I183" s="67"/>
      <c r="N183" s="217"/>
      <c r="O183" s="202"/>
    </row>
    <row r="184" spans="4:15" s="183" customFormat="1" x14ac:dyDescent="0.3">
      <c r="D184" s="200" t="str">
        <f t="shared" si="7"/>
        <v>_20152/16 - 2/28</v>
      </c>
      <c r="E184" s="185" t="s">
        <v>179</v>
      </c>
      <c r="F184" s="201" t="s">
        <v>236</v>
      </c>
      <c r="G184" s="186" t="s">
        <v>20</v>
      </c>
      <c r="H184" s="187">
        <v>28</v>
      </c>
      <c r="I184" s="67"/>
      <c r="N184" s="217"/>
      <c r="O184" s="202"/>
    </row>
    <row r="185" spans="4:15" s="183" customFormat="1" x14ac:dyDescent="0.3">
      <c r="D185" s="200" t="str">
        <f t="shared" si="7"/>
        <v>_20153/16 - 3/31</v>
      </c>
      <c r="E185" s="185" t="s">
        <v>179</v>
      </c>
      <c r="F185" s="201" t="s">
        <v>237</v>
      </c>
      <c r="G185" s="186" t="s">
        <v>23</v>
      </c>
      <c r="H185" s="187">
        <v>31</v>
      </c>
      <c r="I185" s="67"/>
      <c r="N185" s="217"/>
      <c r="O185" s="202"/>
    </row>
    <row r="186" spans="4:15" s="183" customFormat="1" x14ac:dyDescent="0.3">
      <c r="D186" s="200" t="str">
        <f t="shared" si="7"/>
        <v>_20154/16 - 4/30</v>
      </c>
      <c r="E186" s="185" t="s">
        <v>179</v>
      </c>
      <c r="F186" s="201" t="s">
        <v>238</v>
      </c>
      <c r="G186" s="186" t="s">
        <v>26</v>
      </c>
      <c r="H186" s="187">
        <v>30</v>
      </c>
      <c r="I186" s="67"/>
      <c r="N186" s="217"/>
      <c r="O186" s="202"/>
    </row>
    <row r="187" spans="4:15" s="183" customFormat="1" x14ac:dyDescent="0.3">
      <c r="D187" s="200" t="str">
        <f t="shared" si="7"/>
        <v>_20155/16 - 5/31</v>
      </c>
      <c r="E187" s="185" t="s">
        <v>179</v>
      </c>
      <c r="F187" s="201" t="s">
        <v>239</v>
      </c>
      <c r="G187" s="186" t="s">
        <v>29</v>
      </c>
      <c r="H187" s="187">
        <v>31</v>
      </c>
      <c r="I187" s="67"/>
      <c r="N187" s="217"/>
      <c r="O187" s="202"/>
    </row>
    <row r="188" spans="4:15" s="183" customFormat="1" x14ac:dyDescent="0.3">
      <c r="D188" s="200" t="str">
        <f t="shared" si="7"/>
        <v>_20156/16 - 6/30</v>
      </c>
      <c r="E188" s="185" t="s">
        <v>179</v>
      </c>
      <c r="F188" s="201" t="s">
        <v>240</v>
      </c>
      <c r="G188" s="186" t="s">
        <v>32</v>
      </c>
      <c r="H188" s="187">
        <v>30</v>
      </c>
      <c r="I188" s="67"/>
      <c r="N188" s="217"/>
      <c r="O188" s="202"/>
    </row>
    <row r="189" spans="4:15" s="183" customFormat="1" x14ac:dyDescent="0.3">
      <c r="D189" s="200" t="str">
        <f t="shared" si="7"/>
        <v>_20157/16 - 7/31</v>
      </c>
      <c r="E189" s="185" t="s">
        <v>179</v>
      </c>
      <c r="F189" s="201" t="s">
        <v>241</v>
      </c>
      <c r="G189" s="186" t="s">
        <v>35</v>
      </c>
      <c r="H189" s="187">
        <v>31</v>
      </c>
      <c r="I189" s="67"/>
      <c r="N189" s="217"/>
      <c r="O189" s="202"/>
    </row>
    <row r="190" spans="4:15" s="183" customFormat="1" x14ac:dyDescent="0.3">
      <c r="D190" s="200" t="str">
        <f t="shared" si="7"/>
        <v>_20158/16 - 8/31</v>
      </c>
      <c r="E190" s="185" t="s">
        <v>179</v>
      </c>
      <c r="F190" s="201" t="s">
        <v>242</v>
      </c>
      <c r="G190" s="186" t="s">
        <v>38</v>
      </c>
      <c r="H190" s="187">
        <v>31</v>
      </c>
      <c r="I190" s="67"/>
      <c r="N190" s="217"/>
      <c r="O190" s="202"/>
    </row>
    <row r="191" spans="4:15" s="183" customFormat="1" x14ac:dyDescent="0.3">
      <c r="D191" s="200" t="str">
        <f t="shared" si="7"/>
        <v>_20159/16 - 9/30</v>
      </c>
      <c r="E191" s="185" t="s">
        <v>179</v>
      </c>
      <c r="F191" s="201" t="s">
        <v>243</v>
      </c>
      <c r="G191" s="186" t="s">
        <v>41</v>
      </c>
      <c r="H191" s="187">
        <v>30</v>
      </c>
      <c r="I191" s="67"/>
      <c r="N191" s="217"/>
      <c r="O191" s="202"/>
    </row>
    <row r="192" spans="4:15" s="183" customFormat="1" x14ac:dyDescent="0.3">
      <c r="D192" s="200" t="str">
        <f t="shared" si="7"/>
        <v>_201510/16 - 10/31</v>
      </c>
      <c r="E192" s="185" t="s">
        <v>179</v>
      </c>
      <c r="F192" s="201" t="s">
        <v>244</v>
      </c>
      <c r="G192" s="186" t="s">
        <v>44</v>
      </c>
      <c r="H192" s="187">
        <v>31</v>
      </c>
      <c r="I192" s="67"/>
      <c r="N192" s="217"/>
      <c r="O192" s="202"/>
    </row>
    <row r="193" spans="4:15" s="183" customFormat="1" x14ac:dyDescent="0.3">
      <c r="D193" s="200" t="str">
        <f t="shared" si="7"/>
        <v>_201511/16 - 11/30</v>
      </c>
      <c r="E193" s="185" t="s">
        <v>179</v>
      </c>
      <c r="F193" s="201" t="s">
        <v>245</v>
      </c>
      <c r="G193" s="186" t="s">
        <v>47</v>
      </c>
      <c r="H193" s="187">
        <v>30</v>
      </c>
      <c r="I193" s="67"/>
      <c r="N193" s="217"/>
      <c r="O193" s="202"/>
    </row>
    <row r="194" spans="4:15" s="183" customFormat="1" x14ac:dyDescent="0.3">
      <c r="D194" s="200" t="str">
        <f t="shared" si="7"/>
        <v>_201512/16 - 12/31</v>
      </c>
      <c r="E194" s="185" t="s">
        <v>179</v>
      </c>
      <c r="F194" s="201" t="s">
        <v>246</v>
      </c>
      <c r="G194" s="186" t="s">
        <v>50</v>
      </c>
      <c r="H194" s="187">
        <v>31</v>
      </c>
      <c r="I194" s="67"/>
      <c r="N194" s="217"/>
      <c r="O194" s="202"/>
    </row>
    <row r="195" spans="4:15" s="183" customFormat="1" x14ac:dyDescent="0.3">
      <c r="D195" s="200" t="str">
        <f t="shared" si="7"/>
        <v>_20161/16 - 1/31</v>
      </c>
      <c r="E195" s="186" t="s">
        <v>168</v>
      </c>
      <c r="F195" s="201" t="s">
        <v>235</v>
      </c>
      <c r="G195" s="186" t="s">
        <v>17</v>
      </c>
      <c r="H195" s="187">
        <v>31</v>
      </c>
      <c r="I195" s="67"/>
      <c r="N195" s="217"/>
      <c r="O195" s="202"/>
    </row>
    <row r="196" spans="4:15" s="183" customFormat="1" x14ac:dyDescent="0.3">
      <c r="D196" s="200" t="str">
        <f t="shared" si="7"/>
        <v>_20162/16 - 2/29</v>
      </c>
      <c r="E196" s="186" t="s">
        <v>168</v>
      </c>
      <c r="F196" s="201" t="s">
        <v>247</v>
      </c>
      <c r="G196" s="186" t="s">
        <v>20</v>
      </c>
      <c r="H196" s="187">
        <v>29</v>
      </c>
      <c r="I196" s="67"/>
      <c r="N196" s="217"/>
      <c r="O196" s="202"/>
    </row>
    <row r="197" spans="4:15" s="183" customFormat="1" x14ac:dyDescent="0.3">
      <c r="D197" s="200" t="str">
        <f t="shared" si="7"/>
        <v>_20163/16 - 3/31</v>
      </c>
      <c r="E197" s="186" t="s">
        <v>168</v>
      </c>
      <c r="F197" s="201" t="s">
        <v>237</v>
      </c>
      <c r="G197" s="186" t="s">
        <v>23</v>
      </c>
      <c r="H197" s="187">
        <v>31</v>
      </c>
      <c r="I197" s="67"/>
      <c r="N197" s="217"/>
      <c r="O197" s="202"/>
    </row>
    <row r="198" spans="4:15" s="183" customFormat="1" x14ac:dyDescent="0.3">
      <c r="D198" s="200" t="str">
        <f t="shared" si="7"/>
        <v>_20164/16 - 4/30</v>
      </c>
      <c r="E198" s="186" t="s">
        <v>168</v>
      </c>
      <c r="F198" s="201" t="s">
        <v>238</v>
      </c>
      <c r="G198" s="186" t="s">
        <v>26</v>
      </c>
      <c r="H198" s="187">
        <v>30</v>
      </c>
      <c r="I198" s="67"/>
      <c r="N198" s="217"/>
      <c r="O198" s="202"/>
    </row>
    <row r="199" spans="4:15" s="183" customFormat="1" x14ac:dyDescent="0.3">
      <c r="D199" s="200" t="str">
        <f t="shared" si="7"/>
        <v>_20165/16 - 5/31</v>
      </c>
      <c r="E199" s="186" t="s">
        <v>168</v>
      </c>
      <c r="F199" s="201" t="s">
        <v>239</v>
      </c>
      <c r="G199" s="186" t="s">
        <v>29</v>
      </c>
      <c r="H199" s="187">
        <v>31</v>
      </c>
      <c r="I199" s="67"/>
      <c r="N199" s="217"/>
      <c r="O199" s="202"/>
    </row>
    <row r="200" spans="4:15" s="183" customFormat="1" x14ac:dyDescent="0.3">
      <c r="D200" s="200" t="str">
        <f t="shared" si="7"/>
        <v>_20166/16 - 6/30</v>
      </c>
      <c r="E200" s="186" t="s">
        <v>168</v>
      </c>
      <c r="F200" s="201" t="s">
        <v>240</v>
      </c>
      <c r="G200" s="186" t="s">
        <v>32</v>
      </c>
      <c r="H200" s="187">
        <v>30</v>
      </c>
      <c r="I200" s="67"/>
      <c r="N200" s="217"/>
      <c r="O200" s="202"/>
    </row>
    <row r="201" spans="4:15" s="183" customFormat="1" x14ac:dyDescent="0.3">
      <c r="D201" s="200" t="str">
        <f t="shared" si="7"/>
        <v>_20167/16 - 7/31</v>
      </c>
      <c r="E201" s="186" t="s">
        <v>168</v>
      </c>
      <c r="F201" s="201" t="s">
        <v>241</v>
      </c>
      <c r="G201" s="186" t="s">
        <v>35</v>
      </c>
      <c r="H201" s="187">
        <v>31</v>
      </c>
      <c r="I201" s="67"/>
      <c r="N201" s="217"/>
      <c r="O201" s="202"/>
    </row>
    <row r="202" spans="4:15" s="183" customFormat="1" x14ac:dyDescent="0.3">
      <c r="D202" s="200" t="str">
        <f t="shared" si="7"/>
        <v>_20168/16 - 8/31</v>
      </c>
      <c r="E202" s="186" t="s">
        <v>168</v>
      </c>
      <c r="F202" s="201" t="s">
        <v>242</v>
      </c>
      <c r="G202" s="186" t="s">
        <v>38</v>
      </c>
      <c r="H202" s="187">
        <v>31</v>
      </c>
      <c r="I202" s="67"/>
      <c r="N202" s="217"/>
      <c r="O202" s="202"/>
    </row>
    <row r="203" spans="4:15" s="183" customFormat="1" x14ac:dyDescent="0.3">
      <c r="D203" s="200" t="str">
        <f t="shared" si="7"/>
        <v>_20169/16 - 9/30</v>
      </c>
      <c r="E203" s="186" t="s">
        <v>168</v>
      </c>
      <c r="F203" s="201" t="s">
        <v>243</v>
      </c>
      <c r="G203" s="186" t="s">
        <v>41</v>
      </c>
      <c r="H203" s="187">
        <v>30</v>
      </c>
      <c r="I203" s="67"/>
      <c r="N203" s="217"/>
      <c r="O203" s="202"/>
    </row>
    <row r="204" spans="4:15" s="183" customFormat="1" x14ac:dyDescent="0.3">
      <c r="D204" s="200" t="str">
        <f t="shared" si="7"/>
        <v>_201610/16 - 10/31</v>
      </c>
      <c r="E204" s="186" t="s">
        <v>168</v>
      </c>
      <c r="F204" s="201" t="s">
        <v>244</v>
      </c>
      <c r="G204" s="186" t="s">
        <v>44</v>
      </c>
      <c r="H204" s="187">
        <v>31</v>
      </c>
      <c r="I204" s="67"/>
      <c r="N204" s="217"/>
      <c r="O204" s="202"/>
    </row>
    <row r="205" spans="4:15" s="183" customFormat="1" x14ac:dyDescent="0.3">
      <c r="D205" s="200" t="str">
        <f t="shared" si="7"/>
        <v>_201611/16 - 11/30</v>
      </c>
      <c r="E205" s="186" t="s">
        <v>168</v>
      </c>
      <c r="F205" s="201" t="s">
        <v>245</v>
      </c>
      <c r="G205" s="186" t="s">
        <v>47</v>
      </c>
      <c r="H205" s="187">
        <v>30</v>
      </c>
      <c r="I205" s="67"/>
      <c r="N205" s="217"/>
      <c r="O205" s="202"/>
    </row>
    <row r="206" spans="4:15" s="183" customFormat="1" x14ac:dyDescent="0.3">
      <c r="D206" s="200" t="str">
        <f t="shared" si="7"/>
        <v>_201612/16 - 12/31</v>
      </c>
      <c r="E206" s="186" t="s">
        <v>168</v>
      </c>
      <c r="F206" s="201" t="s">
        <v>246</v>
      </c>
      <c r="G206" s="186" t="s">
        <v>50</v>
      </c>
      <c r="H206" s="187">
        <v>31</v>
      </c>
      <c r="I206" s="67"/>
      <c r="N206" s="217"/>
      <c r="O206" s="202"/>
    </row>
    <row r="207" spans="4:15" s="183" customFormat="1" x14ac:dyDescent="0.3">
      <c r="D207" s="200" t="str">
        <f t="shared" si="7"/>
        <v>_20171/16 - 1/31</v>
      </c>
      <c r="E207" s="186" t="s">
        <v>169</v>
      </c>
      <c r="F207" s="201" t="s">
        <v>235</v>
      </c>
      <c r="G207" s="186" t="s">
        <v>17</v>
      </c>
      <c r="H207" s="187">
        <v>31</v>
      </c>
      <c r="I207" s="67"/>
      <c r="N207" s="217"/>
      <c r="O207" s="202"/>
    </row>
    <row r="208" spans="4:15" s="183" customFormat="1" x14ac:dyDescent="0.3">
      <c r="D208" s="200" t="str">
        <f t="shared" si="7"/>
        <v>_20172/16 - 2/28</v>
      </c>
      <c r="E208" s="186" t="s">
        <v>169</v>
      </c>
      <c r="F208" s="201" t="s">
        <v>236</v>
      </c>
      <c r="G208" s="186" t="s">
        <v>20</v>
      </c>
      <c r="H208" s="187">
        <v>28</v>
      </c>
      <c r="I208" s="67"/>
      <c r="N208" s="217"/>
      <c r="O208" s="202"/>
    </row>
    <row r="209" spans="4:15" s="183" customFormat="1" x14ac:dyDescent="0.3">
      <c r="D209" s="200" t="str">
        <f t="shared" si="7"/>
        <v>_20173/16 - 3/31</v>
      </c>
      <c r="E209" s="186" t="s">
        <v>169</v>
      </c>
      <c r="F209" s="201" t="s">
        <v>237</v>
      </c>
      <c r="G209" s="186" t="s">
        <v>23</v>
      </c>
      <c r="H209" s="187">
        <v>31</v>
      </c>
      <c r="I209" s="67"/>
      <c r="N209" s="217"/>
      <c r="O209" s="202"/>
    </row>
    <row r="210" spans="4:15" s="183" customFormat="1" x14ac:dyDescent="0.3">
      <c r="D210" s="200" t="str">
        <f t="shared" si="7"/>
        <v>_20174/16 - 4/30</v>
      </c>
      <c r="E210" s="186" t="s">
        <v>169</v>
      </c>
      <c r="F210" s="201" t="s">
        <v>238</v>
      </c>
      <c r="G210" s="186" t="s">
        <v>26</v>
      </c>
      <c r="H210" s="187">
        <v>30</v>
      </c>
      <c r="I210" s="67"/>
      <c r="N210" s="217"/>
      <c r="O210" s="202"/>
    </row>
    <row r="211" spans="4:15" s="183" customFormat="1" x14ac:dyDescent="0.3">
      <c r="D211" s="200" t="str">
        <f t="shared" si="7"/>
        <v>_20175/16 - 5/31</v>
      </c>
      <c r="E211" s="186" t="s">
        <v>169</v>
      </c>
      <c r="F211" s="201" t="s">
        <v>239</v>
      </c>
      <c r="G211" s="186" t="s">
        <v>29</v>
      </c>
      <c r="H211" s="187">
        <v>31</v>
      </c>
      <c r="I211" s="67"/>
      <c r="N211" s="217"/>
      <c r="O211" s="202"/>
    </row>
    <row r="212" spans="4:15" s="183" customFormat="1" x14ac:dyDescent="0.3">
      <c r="D212" s="200" t="str">
        <f t="shared" si="7"/>
        <v>_20176/16 - 6/30</v>
      </c>
      <c r="E212" s="186" t="s">
        <v>169</v>
      </c>
      <c r="F212" s="201" t="s">
        <v>240</v>
      </c>
      <c r="G212" s="186" t="s">
        <v>32</v>
      </c>
      <c r="H212" s="187">
        <v>30</v>
      </c>
      <c r="I212" s="67"/>
      <c r="N212" s="217"/>
      <c r="O212" s="202"/>
    </row>
    <row r="213" spans="4:15" s="183" customFormat="1" x14ac:dyDescent="0.3">
      <c r="D213" s="200" t="str">
        <f t="shared" si="7"/>
        <v>_20177/16 - 7/31</v>
      </c>
      <c r="E213" s="186" t="s">
        <v>169</v>
      </c>
      <c r="F213" s="201" t="s">
        <v>241</v>
      </c>
      <c r="G213" s="186" t="s">
        <v>35</v>
      </c>
      <c r="H213" s="187">
        <v>31</v>
      </c>
      <c r="I213" s="67"/>
      <c r="N213" s="217"/>
      <c r="O213" s="202"/>
    </row>
    <row r="214" spans="4:15" s="183" customFormat="1" x14ac:dyDescent="0.3">
      <c r="D214" s="200" t="str">
        <f t="shared" si="7"/>
        <v>_20178/16 - 8/31</v>
      </c>
      <c r="E214" s="186" t="s">
        <v>169</v>
      </c>
      <c r="F214" s="201" t="s">
        <v>242</v>
      </c>
      <c r="G214" s="186" t="s">
        <v>38</v>
      </c>
      <c r="H214" s="187">
        <v>31</v>
      </c>
      <c r="I214" s="67"/>
      <c r="N214" s="217"/>
      <c r="O214" s="202"/>
    </row>
    <row r="215" spans="4:15" s="183" customFormat="1" x14ac:dyDescent="0.3">
      <c r="D215" s="200" t="str">
        <f t="shared" si="7"/>
        <v>_20179/16 - 9/30</v>
      </c>
      <c r="E215" s="186" t="s">
        <v>169</v>
      </c>
      <c r="F215" s="201" t="s">
        <v>243</v>
      </c>
      <c r="G215" s="186" t="s">
        <v>41</v>
      </c>
      <c r="H215" s="187">
        <v>30</v>
      </c>
      <c r="I215" s="67"/>
      <c r="N215" s="217"/>
      <c r="O215" s="202"/>
    </row>
    <row r="216" spans="4:15" s="183" customFormat="1" x14ac:dyDescent="0.3">
      <c r="D216" s="200" t="str">
        <f t="shared" si="7"/>
        <v>_201710/16 - 10/31</v>
      </c>
      <c r="E216" s="186" t="s">
        <v>169</v>
      </c>
      <c r="F216" s="201" t="s">
        <v>244</v>
      </c>
      <c r="G216" s="186" t="s">
        <v>44</v>
      </c>
      <c r="H216" s="187">
        <v>31</v>
      </c>
      <c r="I216" s="67"/>
      <c r="N216" s="217"/>
      <c r="O216" s="202"/>
    </row>
    <row r="217" spans="4:15" s="183" customFormat="1" x14ac:dyDescent="0.3">
      <c r="D217" s="200" t="str">
        <f t="shared" si="7"/>
        <v>_201711/16 - 11/30</v>
      </c>
      <c r="E217" s="186" t="s">
        <v>169</v>
      </c>
      <c r="F217" s="201" t="s">
        <v>245</v>
      </c>
      <c r="G217" s="186" t="s">
        <v>47</v>
      </c>
      <c r="H217" s="187">
        <v>30</v>
      </c>
      <c r="I217" s="67"/>
      <c r="N217" s="217"/>
      <c r="O217" s="202"/>
    </row>
    <row r="218" spans="4:15" s="183" customFormat="1" x14ac:dyDescent="0.3">
      <c r="D218" s="200" t="str">
        <f t="shared" si="7"/>
        <v>_201712/16 - 12/31</v>
      </c>
      <c r="E218" s="186" t="s">
        <v>169</v>
      </c>
      <c r="F218" s="201" t="s">
        <v>246</v>
      </c>
      <c r="G218" s="186" t="s">
        <v>50</v>
      </c>
      <c r="H218" s="187">
        <v>31</v>
      </c>
      <c r="I218" s="67"/>
      <c r="N218" s="217"/>
      <c r="O218" s="202"/>
    </row>
    <row r="219" spans="4:15" s="183" customFormat="1" x14ac:dyDescent="0.3">
      <c r="D219" s="200" t="str">
        <f t="shared" si="7"/>
        <v>_20181/16 - 1/31</v>
      </c>
      <c r="E219" s="186" t="s">
        <v>170</v>
      </c>
      <c r="F219" s="201" t="s">
        <v>235</v>
      </c>
      <c r="G219" s="186" t="s">
        <v>17</v>
      </c>
      <c r="H219" s="187">
        <v>31</v>
      </c>
      <c r="I219" s="67"/>
      <c r="N219" s="217"/>
      <c r="O219" s="202"/>
    </row>
    <row r="220" spans="4:15" s="183" customFormat="1" x14ac:dyDescent="0.3">
      <c r="D220" s="200" t="str">
        <f t="shared" si="7"/>
        <v>_20182/16 - 2/28</v>
      </c>
      <c r="E220" s="186" t="s">
        <v>170</v>
      </c>
      <c r="F220" s="201" t="s">
        <v>236</v>
      </c>
      <c r="G220" s="186" t="s">
        <v>20</v>
      </c>
      <c r="H220" s="187">
        <v>28</v>
      </c>
      <c r="I220" s="67"/>
      <c r="N220" s="217"/>
      <c r="O220" s="202"/>
    </row>
    <row r="221" spans="4:15" s="183" customFormat="1" x14ac:dyDescent="0.3">
      <c r="D221" s="200" t="str">
        <f t="shared" si="7"/>
        <v>_20183/16 - 3/31</v>
      </c>
      <c r="E221" s="186" t="s">
        <v>170</v>
      </c>
      <c r="F221" s="201" t="s">
        <v>237</v>
      </c>
      <c r="G221" s="186" t="s">
        <v>23</v>
      </c>
      <c r="H221" s="187">
        <v>31</v>
      </c>
      <c r="I221" s="67"/>
      <c r="N221" s="217"/>
      <c r="O221" s="202"/>
    </row>
    <row r="222" spans="4:15" s="183" customFormat="1" x14ac:dyDescent="0.3">
      <c r="D222" s="200" t="str">
        <f t="shared" si="7"/>
        <v>_20184/16 - 4/30</v>
      </c>
      <c r="E222" s="186" t="s">
        <v>170</v>
      </c>
      <c r="F222" s="201" t="s">
        <v>238</v>
      </c>
      <c r="G222" s="186" t="s">
        <v>26</v>
      </c>
      <c r="H222" s="187">
        <v>30</v>
      </c>
      <c r="I222" s="67"/>
      <c r="N222" s="217"/>
      <c r="O222" s="202"/>
    </row>
    <row r="223" spans="4:15" s="183" customFormat="1" x14ac:dyDescent="0.3">
      <c r="D223" s="200" t="str">
        <f t="shared" si="7"/>
        <v>_20185/16 - 5/31</v>
      </c>
      <c r="E223" s="186" t="s">
        <v>170</v>
      </c>
      <c r="F223" s="201" t="s">
        <v>239</v>
      </c>
      <c r="G223" s="186" t="s">
        <v>29</v>
      </c>
      <c r="H223" s="187">
        <v>31</v>
      </c>
      <c r="I223" s="67"/>
      <c r="N223" s="217"/>
      <c r="O223" s="202"/>
    </row>
    <row r="224" spans="4:15" s="183" customFormat="1" x14ac:dyDescent="0.3">
      <c r="D224" s="200" t="str">
        <f t="shared" ref="D224:D287" si="8">E224&amp;F224</f>
        <v>_20186/16 - 6/30</v>
      </c>
      <c r="E224" s="186" t="s">
        <v>170</v>
      </c>
      <c r="F224" s="201" t="s">
        <v>240</v>
      </c>
      <c r="G224" s="186" t="s">
        <v>32</v>
      </c>
      <c r="H224" s="187">
        <v>30</v>
      </c>
      <c r="I224" s="67"/>
      <c r="N224" s="217"/>
      <c r="O224" s="202"/>
    </row>
    <row r="225" spans="4:19" s="183" customFormat="1" x14ac:dyDescent="0.3">
      <c r="D225" s="200" t="str">
        <f t="shared" si="8"/>
        <v>_20187/16 - 7/31</v>
      </c>
      <c r="E225" s="186" t="s">
        <v>170</v>
      </c>
      <c r="F225" s="201" t="s">
        <v>241</v>
      </c>
      <c r="G225" s="186" t="s">
        <v>35</v>
      </c>
      <c r="H225" s="187">
        <v>31</v>
      </c>
      <c r="I225" s="67"/>
      <c r="N225" s="217"/>
      <c r="O225" s="202"/>
    </row>
    <row r="226" spans="4:19" s="183" customFormat="1" x14ac:dyDescent="0.3">
      <c r="D226" s="200" t="str">
        <f t="shared" si="8"/>
        <v>_20188/16 - 8/31</v>
      </c>
      <c r="E226" s="186" t="s">
        <v>170</v>
      </c>
      <c r="F226" s="201" t="s">
        <v>242</v>
      </c>
      <c r="G226" s="186" t="s">
        <v>38</v>
      </c>
      <c r="H226" s="187">
        <v>31</v>
      </c>
      <c r="I226" s="67"/>
      <c r="N226" s="217"/>
      <c r="O226" s="202"/>
    </row>
    <row r="227" spans="4:19" s="183" customFormat="1" x14ac:dyDescent="0.3">
      <c r="D227" s="200" t="str">
        <f t="shared" si="8"/>
        <v>_20189/16 - 9/30</v>
      </c>
      <c r="E227" s="186" t="s">
        <v>170</v>
      </c>
      <c r="F227" s="201" t="s">
        <v>243</v>
      </c>
      <c r="G227" s="186" t="s">
        <v>41</v>
      </c>
      <c r="H227" s="187">
        <v>30</v>
      </c>
      <c r="I227" s="67"/>
      <c r="N227" s="217"/>
      <c r="O227" s="202"/>
    </row>
    <row r="228" spans="4:19" s="183" customFormat="1" x14ac:dyDescent="0.3">
      <c r="D228" s="200" t="str">
        <f t="shared" si="8"/>
        <v>_201810/16 - 10/31</v>
      </c>
      <c r="E228" s="186" t="s">
        <v>170</v>
      </c>
      <c r="F228" s="201" t="s">
        <v>244</v>
      </c>
      <c r="G228" s="186" t="s">
        <v>44</v>
      </c>
      <c r="H228" s="187">
        <v>31</v>
      </c>
      <c r="I228" s="67"/>
      <c r="N228" s="217"/>
      <c r="O228" s="202"/>
    </row>
    <row r="229" spans="4:19" x14ac:dyDescent="0.3">
      <c r="D229" s="200" t="str">
        <f t="shared" si="8"/>
        <v>_201811/16 - 11/30</v>
      </c>
      <c r="E229" s="186" t="s">
        <v>170</v>
      </c>
      <c r="F229" s="201" t="s">
        <v>245</v>
      </c>
      <c r="G229" s="186" t="s">
        <v>47</v>
      </c>
      <c r="H229" s="187">
        <v>30</v>
      </c>
      <c r="P229" s="183"/>
      <c r="Q229" s="183"/>
      <c r="R229" s="183"/>
      <c r="S229" s="183"/>
    </row>
    <row r="230" spans="4:19" x14ac:dyDescent="0.3">
      <c r="D230" s="200" t="str">
        <f t="shared" si="8"/>
        <v>_201812/16 - 12/31</v>
      </c>
      <c r="E230" s="186" t="s">
        <v>170</v>
      </c>
      <c r="F230" s="201" t="s">
        <v>246</v>
      </c>
      <c r="G230" s="186" t="s">
        <v>50</v>
      </c>
      <c r="H230" s="187">
        <v>31</v>
      </c>
    </row>
    <row r="231" spans="4:19" x14ac:dyDescent="0.3">
      <c r="D231" s="200" t="str">
        <f t="shared" si="8"/>
        <v>_20191/16 - 1/31</v>
      </c>
      <c r="E231" s="186" t="s">
        <v>171</v>
      </c>
      <c r="F231" s="201" t="s">
        <v>235</v>
      </c>
      <c r="G231" s="186" t="s">
        <v>17</v>
      </c>
      <c r="H231" s="187">
        <v>31</v>
      </c>
    </row>
    <row r="232" spans="4:19" x14ac:dyDescent="0.3">
      <c r="D232" s="200" t="str">
        <f t="shared" si="8"/>
        <v>_20192/16 - 2/28</v>
      </c>
      <c r="E232" s="186" t="s">
        <v>171</v>
      </c>
      <c r="F232" s="201" t="s">
        <v>236</v>
      </c>
      <c r="G232" s="186" t="s">
        <v>20</v>
      </c>
      <c r="H232" s="187">
        <v>28</v>
      </c>
    </row>
    <row r="233" spans="4:19" x14ac:dyDescent="0.3">
      <c r="D233" s="200" t="str">
        <f t="shared" si="8"/>
        <v>_20193/16 - 3/31</v>
      </c>
      <c r="E233" s="186" t="s">
        <v>171</v>
      </c>
      <c r="F233" s="201" t="s">
        <v>237</v>
      </c>
      <c r="G233" s="186" t="s">
        <v>23</v>
      </c>
      <c r="H233" s="187">
        <v>31</v>
      </c>
    </row>
    <row r="234" spans="4:19" x14ac:dyDescent="0.3">
      <c r="D234" s="200" t="str">
        <f t="shared" si="8"/>
        <v>_20194/16 - 4/30</v>
      </c>
      <c r="E234" s="186" t="s">
        <v>171</v>
      </c>
      <c r="F234" s="201" t="s">
        <v>238</v>
      </c>
      <c r="G234" s="186" t="s">
        <v>26</v>
      </c>
      <c r="H234" s="187">
        <v>30</v>
      </c>
    </row>
    <row r="235" spans="4:19" x14ac:dyDescent="0.3">
      <c r="D235" s="200" t="str">
        <f t="shared" si="8"/>
        <v>_20195/16 - 5/31</v>
      </c>
      <c r="E235" s="186" t="s">
        <v>171</v>
      </c>
      <c r="F235" s="201" t="s">
        <v>239</v>
      </c>
      <c r="G235" s="186" t="s">
        <v>29</v>
      </c>
      <c r="H235" s="187">
        <v>31</v>
      </c>
    </row>
    <row r="236" spans="4:19" x14ac:dyDescent="0.3">
      <c r="D236" s="200" t="str">
        <f t="shared" si="8"/>
        <v>_20196/16 - 6/30</v>
      </c>
      <c r="E236" s="186" t="s">
        <v>171</v>
      </c>
      <c r="F236" s="201" t="s">
        <v>240</v>
      </c>
      <c r="G236" s="186" t="s">
        <v>32</v>
      </c>
      <c r="H236" s="187">
        <v>30</v>
      </c>
    </row>
    <row r="237" spans="4:19" x14ac:dyDescent="0.3">
      <c r="D237" s="200" t="str">
        <f t="shared" si="8"/>
        <v>_20197/16 - 7/31</v>
      </c>
      <c r="E237" s="186" t="s">
        <v>171</v>
      </c>
      <c r="F237" s="201" t="s">
        <v>241</v>
      </c>
      <c r="G237" s="186" t="s">
        <v>35</v>
      </c>
      <c r="H237" s="187">
        <v>31</v>
      </c>
    </row>
    <row r="238" spans="4:19" x14ac:dyDescent="0.3">
      <c r="D238" s="200" t="str">
        <f t="shared" si="8"/>
        <v>_20198/16 - 8/31</v>
      </c>
      <c r="E238" s="186" t="s">
        <v>171</v>
      </c>
      <c r="F238" s="201" t="s">
        <v>242</v>
      </c>
      <c r="G238" s="186" t="s">
        <v>38</v>
      </c>
      <c r="H238" s="187">
        <v>31</v>
      </c>
    </row>
    <row r="239" spans="4:19" x14ac:dyDescent="0.3">
      <c r="D239" s="200" t="str">
        <f t="shared" si="8"/>
        <v>_20199/16 - 9/30</v>
      </c>
      <c r="E239" s="186" t="s">
        <v>171</v>
      </c>
      <c r="F239" s="201" t="s">
        <v>243</v>
      </c>
      <c r="G239" s="186" t="s">
        <v>41</v>
      </c>
      <c r="H239" s="187">
        <v>30</v>
      </c>
    </row>
    <row r="240" spans="4:19" x14ac:dyDescent="0.3">
      <c r="D240" s="200" t="str">
        <f t="shared" si="8"/>
        <v>_201910/16 - 10/31</v>
      </c>
      <c r="E240" s="186" t="s">
        <v>171</v>
      </c>
      <c r="F240" s="201" t="s">
        <v>244</v>
      </c>
      <c r="G240" s="186" t="s">
        <v>44</v>
      </c>
      <c r="H240" s="187">
        <v>31</v>
      </c>
    </row>
    <row r="241" spans="4:8" x14ac:dyDescent="0.3">
      <c r="D241" s="200" t="str">
        <f t="shared" si="8"/>
        <v>_201911/16 - 11/30</v>
      </c>
      <c r="E241" s="186" t="s">
        <v>171</v>
      </c>
      <c r="F241" s="201" t="s">
        <v>245</v>
      </c>
      <c r="G241" s="186" t="s">
        <v>47</v>
      </c>
      <c r="H241" s="187">
        <v>30</v>
      </c>
    </row>
    <row r="242" spans="4:8" x14ac:dyDescent="0.3">
      <c r="D242" s="200" t="str">
        <f t="shared" si="8"/>
        <v>_201912/16 - 12/31</v>
      </c>
      <c r="E242" s="186" t="s">
        <v>171</v>
      </c>
      <c r="F242" s="201" t="s">
        <v>246</v>
      </c>
      <c r="G242" s="186" t="s">
        <v>50</v>
      </c>
      <c r="H242" s="187">
        <v>31</v>
      </c>
    </row>
    <row r="243" spans="4:8" x14ac:dyDescent="0.3">
      <c r="D243" s="200" t="str">
        <f t="shared" si="8"/>
        <v>_20201/16 - 1/31</v>
      </c>
      <c r="E243" s="186" t="s">
        <v>172</v>
      </c>
      <c r="F243" s="201" t="s">
        <v>235</v>
      </c>
      <c r="G243" s="186" t="s">
        <v>17</v>
      </c>
      <c r="H243" s="187">
        <v>31</v>
      </c>
    </row>
    <row r="244" spans="4:8" x14ac:dyDescent="0.3">
      <c r="D244" s="200" t="str">
        <f t="shared" si="8"/>
        <v>_20202/16 - 2/29</v>
      </c>
      <c r="E244" s="186" t="s">
        <v>172</v>
      </c>
      <c r="F244" s="201" t="s">
        <v>247</v>
      </c>
      <c r="G244" s="186" t="s">
        <v>20</v>
      </c>
      <c r="H244" s="187">
        <v>29</v>
      </c>
    </row>
    <row r="245" spans="4:8" x14ac:dyDescent="0.3">
      <c r="D245" s="200" t="str">
        <f t="shared" si="8"/>
        <v>_20203/16 - 3/31</v>
      </c>
      <c r="E245" s="186" t="s">
        <v>172</v>
      </c>
      <c r="F245" s="201" t="s">
        <v>237</v>
      </c>
      <c r="G245" s="186" t="s">
        <v>23</v>
      </c>
      <c r="H245" s="187">
        <v>31</v>
      </c>
    </row>
    <row r="246" spans="4:8" x14ac:dyDescent="0.3">
      <c r="D246" s="200" t="str">
        <f t="shared" si="8"/>
        <v>_20204/16 - 4/30</v>
      </c>
      <c r="E246" s="186" t="s">
        <v>172</v>
      </c>
      <c r="F246" s="201" t="s">
        <v>238</v>
      </c>
      <c r="G246" s="186" t="s">
        <v>26</v>
      </c>
      <c r="H246" s="187">
        <v>30</v>
      </c>
    </row>
    <row r="247" spans="4:8" x14ac:dyDescent="0.3">
      <c r="D247" s="200" t="str">
        <f t="shared" si="8"/>
        <v>_20205/16 - 5/31</v>
      </c>
      <c r="E247" s="186" t="s">
        <v>172</v>
      </c>
      <c r="F247" s="201" t="s">
        <v>239</v>
      </c>
      <c r="G247" s="186" t="s">
        <v>29</v>
      </c>
      <c r="H247" s="187">
        <v>31</v>
      </c>
    </row>
    <row r="248" spans="4:8" x14ac:dyDescent="0.3">
      <c r="D248" s="200" t="str">
        <f t="shared" si="8"/>
        <v>_20206/16 - 6/30</v>
      </c>
      <c r="E248" s="186" t="s">
        <v>172</v>
      </c>
      <c r="F248" s="201" t="s">
        <v>240</v>
      </c>
      <c r="G248" s="186" t="s">
        <v>32</v>
      </c>
      <c r="H248" s="187">
        <v>30</v>
      </c>
    </row>
    <row r="249" spans="4:8" x14ac:dyDescent="0.3">
      <c r="D249" s="200" t="str">
        <f t="shared" si="8"/>
        <v>_20207/16 - 7/31</v>
      </c>
      <c r="E249" s="186" t="s">
        <v>172</v>
      </c>
      <c r="F249" s="201" t="s">
        <v>241</v>
      </c>
      <c r="G249" s="186" t="s">
        <v>35</v>
      </c>
      <c r="H249" s="187">
        <v>31</v>
      </c>
    </row>
    <row r="250" spans="4:8" x14ac:dyDescent="0.3">
      <c r="D250" s="200" t="str">
        <f t="shared" si="8"/>
        <v>_20208/16 - 8/31</v>
      </c>
      <c r="E250" s="186" t="s">
        <v>172</v>
      </c>
      <c r="F250" s="201" t="s">
        <v>242</v>
      </c>
      <c r="G250" s="186" t="s">
        <v>38</v>
      </c>
      <c r="H250" s="187">
        <v>31</v>
      </c>
    </row>
    <row r="251" spans="4:8" x14ac:dyDescent="0.3">
      <c r="D251" s="200" t="str">
        <f t="shared" si="8"/>
        <v>_20209/16 - 9/30</v>
      </c>
      <c r="E251" s="186" t="s">
        <v>172</v>
      </c>
      <c r="F251" s="201" t="s">
        <v>243</v>
      </c>
      <c r="G251" s="186" t="s">
        <v>41</v>
      </c>
      <c r="H251" s="187">
        <v>30</v>
      </c>
    </row>
    <row r="252" spans="4:8" x14ac:dyDescent="0.3">
      <c r="D252" s="200" t="str">
        <f t="shared" si="8"/>
        <v>_202010/16 - 10/31</v>
      </c>
      <c r="E252" s="186" t="s">
        <v>172</v>
      </c>
      <c r="F252" s="201" t="s">
        <v>244</v>
      </c>
      <c r="G252" s="186" t="s">
        <v>44</v>
      </c>
      <c r="H252" s="187">
        <v>31</v>
      </c>
    </row>
    <row r="253" spans="4:8" x14ac:dyDescent="0.3">
      <c r="D253" s="200" t="str">
        <f t="shared" si="8"/>
        <v>_202011/16 - 11/30</v>
      </c>
      <c r="E253" s="186" t="s">
        <v>172</v>
      </c>
      <c r="F253" s="201" t="s">
        <v>245</v>
      </c>
      <c r="G253" s="186" t="s">
        <v>47</v>
      </c>
      <c r="H253" s="187">
        <v>30</v>
      </c>
    </row>
    <row r="254" spans="4:8" x14ac:dyDescent="0.3">
      <c r="D254" s="200" t="str">
        <f t="shared" si="8"/>
        <v>_202012/16 - 12/31</v>
      </c>
      <c r="E254" s="186" t="s">
        <v>172</v>
      </c>
      <c r="F254" s="201" t="s">
        <v>246</v>
      </c>
      <c r="G254" s="186" t="s">
        <v>50</v>
      </c>
      <c r="H254" s="187">
        <v>31</v>
      </c>
    </row>
    <row r="255" spans="4:8" x14ac:dyDescent="0.3">
      <c r="D255" s="200" t="str">
        <f t="shared" si="8"/>
        <v>_20211/16 - 1/31</v>
      </c>
      <c r="E255" s="186" t="s">
        <v>173</v>
      </c>
      <c r="F255" s="201" t="s">
        <v>235</v>
      </c>
      <c r="G255" s="186" t="s">
        <v>17</v>
      </c>
      <c r="H255" s="187">
        <v>31</v>
      </c>
    </row>
    <row r="256" spans="4:8" x14ac:dyDescent="0.3">
      <c r="D256" s="200" t="str">
        <f t="shared" si="8"/>
        <v>_20212/16 - 2/28</v>
      </c>
      <c r="E256" s="101" t="s">
        <v>173</v>
      </c>
      <c r="F256" s="201" t="s">
        <v>236</v>
      </c>
      <c r="G256" s="186" t="s">
        <v>20</v>
      </c>
      <c r="H256" s="187">
        <v>28</v>
      </c>
    </row>
    <row r="257" spans="4:8" x14ac:dyDescent="0.3">
      <c r="D257" s="200" t="str">
        <f t="shared" si="8"/>
        <v>_20213/16 - 3/31</v>
      </c>
      <c r="E257" s="186" t="s">
        <v>173</v>
      </c>
      <c r="F257" s="201" t="s">
        <v>237</v>
      </c>
      <c r="G257" s="186" t="s">
        <v>23</v>
      </c>
      <c r="H257" s="187">
        <v>31</v>
      </c>
    </row>
    <row r="258" spans="4:8" x14ac:dyDescent="0.3">
      <c r="D258" s="200" t="str">
        <f t="shared" si="8"/>
        <v>_20214/16 - 4/30</v>
      </c>
      <c r="E258" s="101" t="s">
        <v>173</v>
      </c>
      <c r="F258" s="201" t="s">
        <v>238</v>
      </c>
      <c r="G258" s="186" t="s">
        <v>26</v>
      </c>
      <c r="H258" s="187">
        <v>30</v>
      </c>
    </row>
    <row r="259" spans="4:8" x14ac:dyDescent="0.3">
      <c r="D259" s="200" t="str">
        <f t="shared" si="8"/>
        <v>_20215/16 - 5/31</v>
      </c>
      <c r="E259" s="186" t="s">
        <v>173</v>
      </c>
      <c r="F259" s="201" t="s">
        <v>239</v>
      </c>
      <c r="G259" s="186" t="s">
        <v>29</v>
      </c>
      <c r="H259" s="187">
        <v>31</v>
      </c>
    </row>
    <row r="260" spans="4:8" x14ac:dyDescent="0.3">
      <c r="D260" s="200" t="str">
        <f t="shared" si="8"/>
        <v>_20216/16 - 6/30</v>
      </c>
      <c r="E260" s="101" t="s">
        <v>173</v>
      </c>
      <c r="F260" s="201" t="s">
        <v>240</v>
      </c>
      <c r="G260" s="186" t="s">
        <v>32</v>
      </c>
      <c r="H260" s="187">
        <v>30</v>
      </c>
    </row>
    <row r="261" spans="4:8" x14ac:dyDescent="0.3">
      <c r="D261" s="200" t="str">
        <f t="shared" si="8"/>
        <v>_20217/16 - 7/31</v>
      </c>
      <c r="E261" s="186" t="s">
        <v>173</v>
      </c>
      <c r="F261" s="201" t="s">
        <v>241</v>
      </c>
      <c r="G261" s="186" t="s">
        <v>35</v>
      </c>
      <c r="H261" s="187">
        <v>31</v>
      </c>
    </row>
    <row r="262" spans="4:8" x14ac:dyDescent="0.3">
      <c r="D262" s="200" t="str">
        <f t="shared" si="8"/>
        <v>_20218/16 - 8/31</v>
      </c>
      <c r="E262" s="101" t="s">
        <v>173</v>
      </c>
      <c r="F262" s="201" t="s">
        <v>242</v>
      </c>
      <c r="G262" s="186" t="s">
        <v>38</v>
      </c>
      <c r="H262" s="187">
        <v>31</v>
      </c>
    </row>
    <row r="263" spans="4:8" x14ac:dyDescent="0.3">
      <c r="D263" s="200" t="str">
        <f t="shared" si="8"/>
        <v>_20219/16 - 9/30</v>
      </c>
      <c r="E263" s="186" t="s">
        <v>173</v>
      </c>
      <c r="F263" s="201" t="s">
        <v>243</v>
      </c>
      <c r="G263" s="186" t="s">
        <v>41</v>
      </c>
      <c r="H263" s="187">
        <v>30</v>
      </c>
    </row>
    <row r="264" spans="4:8" x14ac:dyDescent="0.3">
      <c r="D264" s="200" t="str">
        <f t="shared" si="8"/>
        <v>_202110/16 - 10/31</v>
      </c>
      <c r="E264" s="101" t="s">
        <v>173</v>
      </c>
      <c r="F264" s="201" t="s">
        <v>244</v>
      </c>
      <c r="G264" s="186" t="s">
        <v>44</v>
      </c>
      <c r="H264" s="187">
        <v>31</v>
      </c>
    </row>
    <row r="265" spans="4:8" x14ac:dyDescent="0.3">
      <c r="D265" s="200" t="str">
        <f t="shared" si="8"/>
        <v>_202111/16 - 11/30</v>
      </c>
      <c r="E265" s="186" t="s">
        <v>173</v>
      </c>
      <c r="F265" s="201" t="s">
        <v>245</v>
      </c>
      <c r="G265" s="186" t="s">
        <v>47</v>
      </c>
      <c r="H265" s="187">
        <v>30</v>
      </c>
    </row>
    <row r="266" spans="4:8" x14ac:dyDescent="0.3">
      <c r="D266" s="200" t="str">
        <f t="shared" si="8"/>
        <v>_202112/16 - 12/31</v>
      </c>
      <c r="E266" s="101" t="s">
        <v>173</v>
      </c>
      <c r="F266" s="201" t="s">
        <v>246</v>
      </c>
      <c r="G266" s="186" t="s">
        <v>50</v>
      </c>
      <c r="H266" s="187">
        <v>31</v>
      </c>
    </row>
    <row r="267" spans="4:8" x14ac:dyDescent="0.3">
      <c r="D267" s="200" t="str">
        <f t="shared" si="8"/>
        <v>_20221/16 - 1/31</v>
      </c>
      <c r="E267" s="186" t="s">
        <v>232</v>
      </c>
      <c r="F267" s="181" t="s">
        <v>235</v>
      </c>
      <c r="G267" s="186" t="s">
        <v>17</v>
      </c>
      <c r="H267" s="187">
        <v>31</v>
      </c>
    </row>
    <row r="268" spans="4:8" x14ac:dyDescent="0.3">
      <c r="D268" s="200" t="str">
        <f t="shared" si="8"/>
        <v>_20222/16 - 2/28</v>
      </c>
      <c r="E268" s="101" t="s">
        <v>232</v>
      </c>
      <c r="F268" s="181" t="s">
        <v>236</v>
      </c>
      <c r="G268" s="186" t="s">
        <v>20</v>
      </c>
      <c r="H268" s="187">
        <v>28</v>
      </c>
    </row>
    <row r="269" spans="4:8" x14ac:dyDescent="0.3">
      <c r="D269" s="200" t="str">
        <f t="shared" si="8"/>
        <v>_20223/16 - 3/31</v>
      </c>
      <c r="E269" s="186" t="s">
        <v>232</v>
      </c>
      <c r="F269" s="181" t="s">
        <v>237</v>
      </c>
      <c r="G269" s="186" t="s">
        <v>23</v>
      </c>
      <c r="H269" s="187">
        <v>31</v>
      </c>
    </row>
    <row r="270" spans="4:8" x14ac:dyDescent="0.3">
      <c r="D270" s="200" t="str">
        <f t="shared" si="8"/>
        <v>_20224/16 - 4/30</v>
      </c>
      <c r="E270" s="101" t="s">
        <v>232</v>
      </c>
      <c r="F270" s="181" t="s">
        <v>238</v>
      </c>
      <c r="G270" s="186" t="s">
        <v>26</v>
      </c>
      <c r="H270" s="187">
        <v>30</v>
      </c>
    </row>
    <row r="271" spans="4:8" x14ac:dyDescent="0.3">
      <c r="D271" s="200" t="str">
        <f t="shared" si="8"/>
        <v>_20225/16 - 5/31</v>
      </c>
      <c r="E271" s="186" t="s">
        <v>232</v>
      </c>
      <c r="F271" s="181" t="s">
        <v>239</v>
      </c>
      <c r="G271" s="186" t="s">
        <v>29</v>
      </c>
      <c r="H271" s="187">
        <v>31</v>
      </c>
    </row>
    <row r="272" spans="4:8" x14ac:dyDescent="0.3">
      <c r="D272" s="200" t="str">
        <f t="shared" si="8"/>
        <v>_20226/16 - 6/30</v>
      </c>
      <c r="E272" s="101" t="s">
        <v>232</v>
      </c>
      <c r="F272" s="181" t="s">
        <v>240</v>
      </c>
      <c r="G272" s="186" t="s">
        <v>32</v>
      </c>
      <c r="H272" s="187">
        <v>30</v>
      </c>
    </row>
    <row r="273" spans="4:8" x14ac:dyDescent="0.3">
      <c r="D273" s="200" t="str">
        <f t="shared" si="8"/>
        <v>_20227/16 - 7/31</v>
      </c>
      <c r="E273" s="186" t="s">
        <v>232</v>
      </c>
      <c r="F273" s="181" t="s">
        <v>241</v>
      </c>
      <c r="G273" s="186" t="s">
        <v>35</v>
      </c>
      <c r="H273" s="187">
        <v>31</v>
      </c>
    </row>
    <row r="274" spans="4:8" x14ac:dyDescent="0.3">
      <c r="D274" s="200" t="str">
        <f t="shared" si="8"/>
        <v>_20228/16 - 8/31</v>
      </c>
      <c r="E274" s="101" t="s">
        <v>232</v>
      </c>
      <c r="F274" s="181" t="s">
        <v>242</v>
      </c>
      <c r="G274" s="186" t="s">
        <v>38</v>
      </c>
      <c r="H274" s="187">
        <v>31</v>
      </c>
    </row>
    <row r="275" spans="4:8" x14ac:dyDescent="0.3">
      <c r="D275" s="200" t="str">
        <f t="shared" si="8"/>
        <v>_20229/16 - 9/30</v>
      </c>
      <c r="E275" s="186" t="s">
        <v>232</v>
      </c>
      <c r="F275" s="181" t="s">
        <v>243</v>
      </c>
      <c r="G275" s="186" t="s">
        <v>41</v>
      </c>
      <c r="H275" s="187">
        <v>30</v>
      </c>
    </row>
    <row r="276" spans="4:8" x14ac:dyDescent="0.3">
      <c r="D276" s="200" t="str">
        <f t="shared" si="8"/>
        <v>_202210/16 - 10/31</v>
      </c>
      <c r="E276" s="101" t="s">
        <v>232</v>
      </c>
      <c r="F276" s="181" t="s">
        <v>244</v>
      </c>
      <c r="G276" s="186" t="s">
        <v>44</v>
      </c>
      <c r="H276" s="187">
        <v>31</v>
      </c>
    </row>
    <row r="277" spans="4:8" x14ac:dyDescent="0.3">
      <c r="D277" s="200" t="str">
        <f t="shared" si="8"/>
        <v>_202211/16 - 11/30</v>
      </c>
      <c r="E277" s="186" t="s">
        <v>232</v>
      </c>
      <c r="F277" s="181" t="s">
        <v>245</v>
      </c>
      <c r="G277" s="186" t="s">
        <v>47</v>
      </c>
      <c r="H277" s="187">
        <v>30</v>
      </c>
    </row>
    <row r="278" spans="4:8" x14ac:dyDescent="0.3">
      <c r="D278" s="200" t="str">
        <f t="shared" si="8"/>
        <v>_202212/16 - 12/31</v>
      </c>
      <c r="E278" s="101" t="s">
        <v>232</v>
      </c>
      <c r="F278" s="181" t="s">
        <v>246</v>
      </c>
      <c r="G278" s="186" t="s">
        <v>50</v>
      </c>
      <c r="H278" s="187">
        <v>31</v>
      </c>
    </row>
    <row r="279" spans="4:8" x14ac:dyDescent="0.3">
      <c r="D279" s="195" t="str">
        <f t="shared" si="8"/>
        <v>_20231/16 - 1/31</v>
      </c>
      <c r="E279" s="101" t="s">
        <v>319</v>
      </c>
      <c r="F279" s="181" t="s">
        <v>235</v>
      </c>
      <c r="G279" s="186" t="s">
        <v>17</v>
      </c>
      <c r="H279" s="187">
        <v>31</v>
      </c>
    </row>
    <row r="280" spans="4:8" x14ac:dyDescent="0.3">
      <c r="D280" s="195" t="str">
        <f t="shared" si="8"/>
        <v>_20232/16 - 2/28</v>
      </c>
      <c r="E280" s="101" t="s">
        <v>319</v>
      </c>
      <c r="F280" s="181" t="s">
        <v>236</v>
      </c>
      <c r="G280" s="186" t="s">
        <v>20</v>
      </c>
      <c r="H280" s="187">
        <v>28</v>
      </c>
    </row>
    <row r="281" spans="4:8" x14ac:dyDescent="0.3">
      <c r="D281" s="195" t="str">
        <f t="shared" si="8"/>
        <v>_20233/16 - 3/31</v>
      </c>
      <c r="E281" s="101" t="s">
        <v>319</v>
      </c>
      <c r="F281" s="181" t="s">
        <v>237</v>
      </c>
      <c r="G281" s="186" t="s">
        <v>23</v>
      </c>
      <c r="H281" s="187">
        <v>31</v>
      </c>
    </row>
    <row r="282" spans="4:8" x14ac:dyDescent="0.3">
      <c r="D282" s="195" t="str">
        <f t="shared" si="8"/>
        <v>_20234/16 - 4/30</v>
      </c>
      <c r="E282" s="101" t="s">
        <v>319</v>
      </c>
      <c r="F282" s="181" t="s">
        <v>238</v>
      </c>
      <c r="G282" s="186" t="s">
        <v>26</v>
      </c>
      <c r="H282" s="187">
        <v>30</v>
      </c>
    </row>
    <row r="283" spans="4:8" x14ac:dyDescent="0.3">
      <c r="D283" s="195" t="str">
        <f t="shared" si="8"/>
        <v>_20235/16 - 5/31</v>
      </c>
      <c r="E283" s="101" t="s">
        <v>319</v>
      </c>
      <c r="F283" s="181" t="s">
        <v>239</v>
      </c>
      <c r="G283" s="186" t="s">
        <v>29</v>
      </c>
      <c r="H283" s="187">
        <v>31</v>
      </c>
    </row>
    <row r="284" spans="4:8" x14ac:dyDescent="0.3">
      <c r="D284" s="195" t="str">
        <f t="shared" si="8"/>
        <v>_20236/16 - 6/30</v>
      </c>
      <c r="E284" s="101" t="s">
        <v>319</v>
      </c>
      <c r="F284" s="181" t="s">
        <v>240</v>
      </c>
      <c r="G284" s="186" t="s">
        <v>32</v>
      </c>
      <c r="H284" s="187">
        <v>30</v>
      </c>
    </row>
    <row r="285" spans="4:8" x14ac:dyDescent="0.3">
      <c r="D285" s="195" t="str">
        <f t="shared" si="8"/>
        <v>_20237/16 - 7/31</v>
      </c>
      <c r="E285" s="101" t="s">
        <v>319</v>
      </c>
      <c r="F285" s="181" t="s">
        <v>241</v>
      </c>
      <c r="G285" s="186" t="s">
        <v>35</v>
      </c>
      <c r="H285" s="187">
        <v>31</v>
      </c>
    </row>
    <row r="286" spans="4:8" x14ac:dyDescent="0.3">
      <c r="D286" s="195" t="str">
        <f t="shared" si="8"/>
        <v>_20238/16 - 8/31</v>
      </c>
      <c r="E286" s="101" t="s">
        <v>319</v>
      </c>
      <c r="F286" s="181" t="s">
        <v>242</v>
      </c>
      <c r="G286" s="186" t="s">
        <v>38</v>
      </c>
      <c r="H286" s="187">
        <v>31</v>
      </c>
    </row>
    <row r="287" spans="4:8" x14ac:dyDescent="0.3">
      <c r="D287" s="195" t="str">
        <f t="shared" si="8"/>
        <v>_20239/16 - 9/30</v>
      </c>
      <c r="E287" s="101" t="s">
        <v>319</v>
      </c>
      <c r="F287" s="181" t="s">
        <v>243</v>
      </c>
      <c r="G287" s="186" t="s">
        <v>41</v>
      </c>
      <c r="H287" s="187">
        <v>30</v>
      </c>
    </row>
    <row r="288" spans="4:8" x14ac:dyDescent="0.3">
      <c r="D288" s="195" t="str">
        <f t="shared" ref="D288:D314" si="9">E288&amp;F288</f>
        <v>_202310/16 - 10/31</v>
      </c>
      <c r="E288" s="101" t="s">
        <v>319</v>
      </c>
      <c r="F288" s="181" t="s">
        <v>244</v>
      </c>
      <c r="G288" s="186" t="s">
        <v>44</v>
      </c>
      <c r="H288" s="187">
        <v>31</v>
      </c>
    </row>
    <row r="289" spans="4:15" x14ac:dyDescent="0.3">
      <c r="D289" s="195" t="str">
        <f t="shared" si="9"/>
        <v>_202311/16 - 11/30</v>
      </c>
      <c r="E289" s="101" t="s">
        <v>319</v>
      </c>
      <c r="F289" s="181" t="s">
        <v>245</v>
      </c>
      <c r="G289" s="186" t="s">
        <v>47</v>
      </c>
      <c r="H289" s="187">
        <v>30</v>
      </c>
    </row>
    <row r="290" spans="4:15" x14ac:dyDescent="0.3">
      <c r="D290" s="195" t="str">
        <f t="shared" si="9"/>
        <v>_202312/16 - 12/31</v>
      </c>
      <c r="E290" s="101" t="s">
        <v>319</v>
      </c>
      <c r="F290" s="181" t="s">
        <v>246</v>
      </c>
      <c r="G290" s="186" t="s">
        <v>50</v>
      </c>
      <c r="H290" s="187">
        <v>31</v>
      </c>
    </row>
    <row r="291" spans="4:15" x14ac:dyDescent="0.3">
      <c r="D291" s="195" t="str">
        <f t="shared" si="9"/>
        <v>_20241/16 - 1/31</v>
      </c>
      <c r="E291" s="101" t="s">
        <v>320</v>
      </c>
      <c r="F291" s="181" t="s">
        <v>235</v>
      </c>
      <c r="G291" s="186" t="s">
        <v>17</v>
      </c>
      <c r="H291" s="187">
        <v>31</v>
      </c>
    </row>
    <row r="292" spans="4:15" x14ac:dyDescent="0.3">
      <c r="D292" s="195" t="str">
        <f t="shared" si="9"/>
        <v>_20242/16 - 2/28</v>
      </c>
      <c r="E292" s="101" t="s">
        <v>320</v>
      </c>
      <c r="F292" s="201" t="s">
        <v>236</v>
      </c>
      <c r="G292" s="186" t="s">
        <v>20</v>
      </c>
      <c r="H292" s="187">
        <v>28</v>
      </c>
      <c r="I292" s="26"/>
      <c r="K292" s="218"/>
      <c r="L292" s="205"/>
      <c r="N292" s="26"/>
      <c r="O292" s="26"/>
    </row>
    <row r="293" spans="4:15" x14ac:dyDescent="0.3">
      <c r="D293" s="195" t="str">
        <f t="shared" si="9"/>
        <v>_20243/16 - 3/31</v>
      </c>
      <c r="E293" s="101" t="s">
        <v>320</v>
      </c>
      <c r="F293" s="201" t="s">
        <v>237</v>
      </c>
      <c r="G293" s="186" t="s">
        <v>23</v>
      </c>
      <c r="H293" s="187">
        <v>31</v>
      </c>
    </row>
    <row r="294" spans="4:15" x14ac:dyDescent="0.3">
      <c r="D294" s="195" t="str">
        <f t="shared" si="9"/>
        <v>_20244/16 - 4/30</v>
      </c>
      <c r="E294" s="101" t="s">
        <v>320</v>
      </c>
      <c r="F294" s="201" t="s">
        <v>238</v>
      </c>
      <c r="G294" s="186" t="s">
        <v>26</v>
      </c>
      <c r="H294" s="187">
        <v>30</v>
      </c>
    </row>
    <row r="295" spans="4:15" x14ac:dyDescent="0.3">
      <c r="D295" s="195" t="str">
        <f t="shared" si="9"/>
        <v>_20245/16 - 5/31</v>
      </c>
      <c r="E295" s="101" t="s">
        <v>320</v>
      </c>
      <c r="F295" s="201" t="s">
        <v>239</v>
      </c>
      <c r="G295" s="186" t="s">
        <v>29</v>
      </c>
      <c r="H295" s="187">
        <v>31</v>
      </c>
    </row>
    <row r="296" spans="4:15" x14ac:dyDescent="0.3">
      <c r="D296" s="195" t="str">
        <f t="shared" si="9"/>
        <v>_20246/16 - 6/30</v>
      </c>
      <c r="E296" s="101" t="s">
        <v>320</v>
      </c>
      <c r="F296" s="201" t="s">
        <v>240</v>
      </c>
      <c r="G296" s="186" t="s">
        <v>32</v>
      </c>
      <c r="H296" s="187">
        <v>30</v>
      </c>
    </row>
    <row r="297" spans="4:15" x14ac:dyDescent="0.3">
      <c r="D297" s="195" t="str">
        <f t="shared" si="9"/>
        <v>_20247/16 - 7/31</v>
      </c>
      <c r="E297" s="101" t="s">
        <v>320</v>
      </c>
      <c r="F297" s="201" t="s">
        <v>241</v>
      </c>
      <c r="G297" s="186" t="s">
        <v>35</v>
      </c>
      <c r="H297" s="187">
        <v>31</v>
      </c>
    </row>
    <row r="298" spans="4:15" x14ac:dyDescent="0.3">
      <c r="D298" s="195" t="str">
        <f t="shared" si="9"/>
        <v>_20248/16 - 8/31</v>
      </c>
      <c r="E298" s="101" t="s">
        <v>320</v>
      </c>
      <c r="F298" s="201" t="s">
        <v>242</v>
      </c>
      <c r="G298" s="186" t="s">
        <v>38</v>
      </c>
      <c r="H298" s="187">
        <v>31</v>
      </c>
    </row>
    <row r="299" spans="4:15" x14ac:dyDescent="0.3">
      <c r="D299" s="195" t="str">
        <f t="shared" si="9"/>
        <v>_20249/16 - 9/30</v>
      </c>
      <c r="E299" s="101" t="s">
        <v>320</v>
      </c>
      <c r="F299" s="201" t="s">
        <v>243</v>
      </c>
      <c r="G299" s="186" t="s">
        <v>41</v>
      </c>
      <c r="H299" s="187">
        <v>30</v>
      </c>
    </row>
    <row r="300" spans="4:15" x14ac:dyDescent="0.3">
      <c r="D300" s="195" t="str">
        <f t="shared" si="9"/>
        <v>_202410/16 - 10/31</v>
      </c>
      <c r="E300" s="101" t="s">
        <v>320</v>
      </c>
      <c r="F300" s="201" t="s">
        <v>244</v>
      </c>
      <c r="G300" s="186" t="s">
        <v>44</v>
      </c>
      <c r="H300" s="187">
        <v>31</v>
      </c>
    </row>
    <row r="301" spans="4:15" x14ac:dyDescent="0.3">
      <c r="D301" s="195" t="str">
        <f t="shared" si="9"/>
        <v>_202411/16 - 11/30</v>
      </c>
      <c r="E301" s="101" t="s">
        <v>320</v>
      </c>
      <c r="F301" s="201" t="s">
        <v>245</v>
      </c>
      <c r="G301" s="186" t="s">
        <v>47</v>
      </c>
      <c r="H301" s="187">
        <v>30</v>
      </c>
    </row>
    <row r="302" spans="4:15" x14ac:dyDescent="0.3">
      <c r="D302" s="195" t="str">
        <f t="shared" si="9"/>
        <v>_202412/16 - 12/31</v>
      </c>
      <c r="E302" s="101" t="s">
        <v>320</v>
      </c>
      <c r="F302" s="201" t="s">
        <v>246</v>
      </c>
      <c r="G302" s="186" t="s">
        <v>50</v>
      </c>
      <c r="H302" s="187">
        <v>31</v>
      </c>
    </row>
    <row r="303" spans="4:15" x14ac:dyDescent="0.3">
      <c r="D303" s="195" t="str">
        <f t="shared" si="9"/>
        <v>_20251/16 - 1/31</v>
      </c>
      <c r="E303" s="101" t="s">
        <v>346</v>
      </c>
      <c r="F303" s="201" t="s">
        <v>235</v>
      </c>
      <c r="G303" s="186" t="s">
        <v>17</v>
      </c>
      <c r="H303" s="187">
        <v>31</v>
      </c>
    </row>
    <row r="304" spans="4:15" x14ac:dyDescent="0.3">
      <c r="D304" s="195" t="str">
        <f t="shared" si="9"/>
        <v>_20252/16 - 2/28</v>
      </c>
      <c r="E304" s="101" t="s">
        <v>346</v>
      </c>
      <c r="F304" s="201" t="s">
        <v>236</v>
      </c>
      <c r="G304" s="186" t="s">
        <v>20</v>
      </c>
      <c r="H304" s="187">
        <v>28</v>
      </c>
    </row>
    <row r="305" spans="4:8" x14ac:dyDescent="0.3">
      <c r="D305" s="195" t="str">
        <f t="shared" si="9"/>
        <v>_20253/16 - 3/31</v>
      </c>
      <c r="E305" s="101" t="s">
        <v>346</v>
      </c>
      <c r="F305" s="201" t="s">
        <v>237</v>
      </c>
      <c r="G305" s="186" t="s">
        <v>23</v>
      </c>
      <c r="H305" s="187">
        <v>31</v>
      </c>
    </row>
    <row r="306" spans="4:8" x14ac:dyDescent="0.3">
      <c r="D306" s="195" t="str">
        <f t="shared" si="9"/>
        <v>_20254/16 - 4/30</v>
      </c>
      <c r="E306" s="101" t="s">
        <v>346</v>
      </c>
      <c r="F306" s="201" t="s">
        <v>238</v>
      </c>
      <c r="G306" s="186" t="s">
        <v>26</v>
      </c>
      <c r="H306" s="187">
        <v>30</v>
      </c>
    </row>
    <row r="307" spans="4:8" x14ac:dyDescent="0.3">
      <c r="D307" s="195" t="str">
        <f t="shared" si="9"/>
        <v>_20255/16 - 5/31</v>
      </c>
      <c r="E307" s="101" t="s">
        <v>346</v>
      </c>
      <c r="F307" s="201" t="s">
        <v>239</v>
      </c>
      <c r="G307" s="186" t="s">
        <v>29</v>
      </c>
      <c r="H307" s="187">
        <v>31</v>
      </c>
    </row>
    <row r="308" spans="4:8" x14ac:dyDescent="0.3">
      <c r="D308" s="195" t="str">
        <f t="shared" si="9"/>
        <v>_20256/16 - 6/30</v>
      </c>
      <c r="E308" s="101" t="s">
        <v>346</v>
      </c>
      <c r="F308" s="201" t="s">
        <v>240</v>
      </c>
      <c r="G308" s="186" t="s">
        <v>32</v>
      </c>
      <c r="H308" s="187">
        <v>30</v>
      </c>
    </row>
    <row r="309" spans="4:8" x14ac:dyDescent="0.3">
      <c r="D309" s="195" t="str">
        <f t="shared" si="9"/>
        <v>_20257/16 - 7/31</v>
      </c>
      <c r="E309" s="101" t="s">
        <v>346</v>
      </c>
      <c r="F309" s="201" t="s">
        <v>241</v>
      </c>
      <c r="G309" s="186" t="s">
        <v>35</v>
      </c>
      <c r="H309" s="187">
        <v>31</v>
      </c>
    </row>
    <row r="310" spans="4:8" x14ac:dyDescent="0.3">
      <c r="D310" s="195" t="str">
        <f t="shared" si="9"/>
        <v>_20258/16 - 8/31</v>
      </c>
      <c r="E310" s="101" t="s">
        <v>346</v>
      </c>
      <c r="F310" s="201" t="s">
        <v>242</v>
      </c>
      <c r="G310" s="186" t="s">
        <v>38</v>
      </c>
      <c r="H310" s="187">
        <v>31</v>
      </c>
    </row>
    <row r="311" spans="4:8" x14ac:dyDescent="0.3">
      <c r="D311" s="195" t="str">
        <f t="shared" si="9"/>
        <v>_20259/16 - 9/30</v>
      </c>
      <c r="E311" s="101" t="s">
        <v>346</v>
      </c>
      <c r="F311" s="201" t="s">
        <v>243</v>
      </c>
      <c r="G311" s="186" t="s">
        <v>41</v>
      </c>
      <c r="H311" s="187">
        <v>30</v>
      </c>
    </row>
    <row r="312" spans="4:8" x14ac:dyDescent="0.3">
      <c r="D312" s="195" t="str">
        <f t="shared" si="9"/>
        <v>_202510/16 - 10/31</v>
      </c>
      <c r="E312" s="101" t="s">
        <v>346</v>
      </c>
      <c r="F312" s="201" t="s">
        <v>244</v>
      </c>
      <c r="G312" s="186" t="s">
        <v>44</v>
      </c>
      <c r="H312" s="187">
        <v>31</v>
      </c>
    </row>
    <row r="313" spans="4:8" x14ac:dyDescent="0.3">
      <c r="D313" s="195" t="str">
        <f t="shared" si="9"/>
        <v>_202511/16 - 11/30</v>
      </c>
      <c r="E313" s="101" t="s">
        <v>346</v>
      </c>
      <c r="F313" s="201" t="s">
        <v>245</v>
      </c>
      <c r="G313" s="186" t="s">
        <v>47</v>
      </c>
      <c r="H313" s="187">
        <v>30</v>
      </c>
    </row>
    <row r="314" spans="4:8" x14ac:dyDescent="0.3">
      <c r="D314" s="195" t="str">
        <f t="shared" si="9"/>
        <v>_202512/16 - 12/31</v>
      </c>
      <c r="E314" s="101" t="s">
        <v>346</v>
      </c>
      <c r="F314" s="201" t="s">
        <v>246</v>
      </c>
      <c r="G314" s="186" t="s">
        <v>50</v>
      </c>
      <c r="H314" s="187">
        <v>31</v>
      </c>
    </row>
    <row r="315" spans="4:8" x14ac:dyDescent="0.3">
      <c r="D315" s="195" t="str">
        <f t="shared" ref="D315" si="10">E315&amp;F315</f>
        <v>_20261/16 - 1/31</v>
      </c>
      <c r="E315" s="101" t="s">
        <v>348</v>
      </c>
      <c r="F315" s="201" t="s">
        <v>235</v>
      </c>
      <c r="G315" s="186" t="s">
        <v>17</v>
      </c>
      <c r="H315" s="187">
        <v>31</v>
      </c>
    </row>
  </sheetData>
  <sheetProtection algorithmName="SHA-512" hashValue="i+UU1uAajH7q8czRF42+dLt/y9StLV33zEdD6jy/5EIQ4415KaMWaMX7LI5UMhtJrVAie+QfpIgvgO2og9SckA==" saltValue="3MgXhRYSTbpy+AcTSE+4ng==" spinCount="100000" sheet="1" objects="1" scenarios="1" selectLockedCells="1" selectUnlockedCells="1"/>
  <phoneticPr fontId="1" type="noConversion"/>
  <pageMargins left="0.7" right="0.7" top="0.75" bottom="0.75" header="0.3" footer="0.3"/>
  <pageSetup orientation="portrait" r:id="rId1"/>
  <ignoredErrors>
    <ignoredError sqref="S21" formula="1"/>
  </ignoredError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2C31AB-C64E-4647-929C-A43D5976390D}">
  <sheetPr>
    <pageSetUpPr fitToPage="1"/>
  </sheetPr>
  <dimension ref="A1:C104"/>
  <sheetViews>
    <sheetView view="pageLayout" zoomScaleNormal="100" workbookViewId="0">
      <selection activeCell="A47" sqref="A47"/>
    </sheetView>
  </sheetViews>
  <sheetFormatPr defaultColWidth="9.109375" defaultRowHeight="14.4" x14ac:dyDescent="0.3"/>
  <cols>
    <col min="1" max="1" width="62.109375" style="6" customWidth="1"/>
    <col min="2" max="2" width="106.5546875" style="11" customWidth="1"/>
    <col min="3" max="3" width="38.33203125" style="1" customWidth="1"/>
    <col min="4" max="16384" width="9.109375" style="1"/>
  </cols>
  <sheetData>
    <row r="1" spans="1:3" ht="26.25" customHeight="1" x14ac:dyDescent="0.3">
      <c r="A1" s="312" t="s">
        <v>280</v>
      </c>
      <c r="B1" s="312"/>
      <c r="C1" s="312"/>
    </row>
    <row r="2" spans="1:3" x14ac:dyDescent="0.3">
      <c r="A2" s="313"/>
      <c r="B2" s="313"/>
      <c r="C2" s="313"/>
    </row>
    <row r="3" spans="1:3" ht="93" customHeight="1" x14ac:dyDescent="0.3">
      <c r="A3" s="314" t="s">
        <v>347</v>
      </c>
      <c r="B3" s="314"/>
      <c r="C3" s="314"/>
    </row>
    <row r="4" spans="1:3" x14ac:dyDescent="0.3">
      <c r="A4" s="313"/>
      <c r="B4" s="313"/>
      <c r="C4" s="313"/>
    </row>
    <row r="5" spans="1:3" ht="25.2" x14ac:dyDescent="0.3">
      <c r="A5" s="315" t="s">
        <v>227</v>
      </c>
      <c r="B5" s="315"/>
      <c r="C5" s="315"/>
    </row>
    <row r="6" spans="1:3" x14ac:dyDescent="0.3">
      <c r="A6" s="313"/>
      <c r="B6" s="313"/>
      <c r="C6" s="313"/>
    </row>
    <row r="7" spans="1:3" x14ac:dyDescent="0.3">
      <c r="A7" s="39" t="s">
        <v>154</v>
      </c>
      <c r="B7" s="12" t="s">
        <v>155</v>
      </c>
      <c r="C7" s="5" t="s">
        <v>194</v>
      </c>
    </row>
    <row r="8" spans="1:3" x14ac:dyDescent="0.3">
      <c r="A8" s="8" t="s">
        <v>10</v>
      </c>
      <c r="B8" s="7" t="s">
        <v>156</v>
      </c>
      <c r="C8" s="40" t="s">
        <v>149</v>
      </c>
    </row>
    <row r="9" spans="1:3" x14ac:dyDescent="0.3">
      <c r="A9" s="8" t="s">
        <v>6</v>
      </c>
      <c r="B9" s="7" t="s">
        <v>157</v>
      </c>
      <c r="C9" s="40" t="s">
        <v>149</v>
      </c>
    </row>
    <row r="10" spans="1:3" ht="28.8" x14ac:dyDescent="0.3">
      <c r="A10" s="8" t="s">
        <v>7</v>
      </c>
      <c r="B10" s="7" t="s">
        <v>323</v>
      </c>
      <c r="C10" s="40" t="s">
        <v>149</v>
      </c>
    </row>
    <row r="11" spans="1:3" x14ac:dyDescent="0.3">
      <c r="A11" s="8" t="s">
        <v>95</v>
      </c>
      <c r="B11" s="7" t="s">
        <v>158</v>
      </c>
      <c r="C11" s="40" t="s">
        <v>149</v>
      </c>
    </row>
    <row r="12" spans="1:3" x14ac:dyDescent="0.3">
      <c r="A12" s="8" t="s">
        <v>8</v>
      </c>
      <c r="B12" s="7" t="s">
        <v>191</v>
      </c>
      <c r="C12" s="40" t="s">
        <v>149</v>
      </c>
    </row>
    <row r="13" spans="1:3" ht="28.8" x14ac:dyDescent="0.3">
      <c r="A13" s="8" t="s">
        <v>141</v>
      </c>
      <c r="B13" s="7" t="s">
        <v>324</v>
      </c>
      <c r="C13" s="40" t="s">
        <v>149</v>
      </c>
    </row>
    <row r="14" spans="1:3" x14ac:dyDescent="0.3">
      <c r="A14" s="8" t="s">
        <v>165</v>
      </c>
      <c r="B14" s="7" t="s">
        <v>195</v>
      </c>
      <c r="C14" s="40" t="s">
        <v>149</v>
      </c>
    </row>
    <row r="15" spans="1:3" x14ac:dyDescent="0.3">
      <c r="B15" s="6"/>
      <c r="C15" s="3"/>
    </row>
    <row r="16" spans="1:3" x14ac:dyDescent="0.3">
      <c r="A16" s="41" t="s">
        <v>160</v>
      </c>
      <c r="B16" s="12" t="s">
        <v>155</v>
      </c>
      <c r="C16" s="5" t="s">
        <v>194</v>
      </c>
    </row>
    <row r="17" spans="1:3" x14ac:dyDescent="0.3">
      <c r="A17" s="8" t="s">
        <v>159</v>
      </c>
      <c r="B17" s="317" t="s">
        <v>193</v>
      </c>
      <c r="C17" s="318" t="s">
        <v>149</v>
      </c>
    </row>
    <row r="18" spans="1:3" x14ac:dyDescent="0.3">
      <c r="A18" s="8" t="s">
        <v>9</v>
      </c>
      <c r="B18" s="317"/>
      <c r="C18" s="318"/>
    </row>
    <row r="19" spans="1:3" x14ac:dyDescent="0.3">
      <c r="A19" s="8" t="s">
        <v>5</v>
      </c>
      <c r="B19" s="317"/>
      <c r="C19" s="318"/>
    </row>
    <row r="20" spans="1:3" x14ac:dyDescent="0.3">
      <c r="B20" s="6"/>
      <c r="C20" s="6"/>
    </row>
    <row r="21" spans="1:3" x14ac:dyDescent="0.3">
      <c r="A21" s="8" t="s">
        <v>154</v>
      </c>
      <c r="B21" s="12" t="s">
        <v>155</v>
      </c>
      <c r="C21" s="5" t="s">
        <v>194</v>
      </c>
    </row>
    <row r="22" spans="1:3" x14ac:dyDescent="0.3">
      <c r="A22" s="78" t="s">
        <v>142</v>
      </c>
      <c r="B22" s="7" t="s">
        <v>161</v>
      </c>
      <c r="C22" s="40" t="s">
        <v>150</v>
      </c>
    </row>
    <row r="23" spans="1:3" x14ac:dyDescent="0.3">
      <c r="A23" s="79" t="s">
        <v>93</v>
      </c>
      <c r="B23" s="7" t="s">
        <v>229</v>
      </c>
      <c r="C23" s="40" t="s">
        <v>149</v>
      </c>
    </row>
    <row r="24" spans="1:3" x14ac:dyDescent="0.3">
      <c r="A24" s="79" t="s">
        <v>250</v>
      </c>
      <c r="B24" s="7" t="s">
        <v>255</v>
      </c>
      <c r="C24" s="40" t="s">
        <v>150</v>
      </c>
    </row>
    <row r="25" spans="1:3" ht="72" x14ac:dyDescent="0.3">
      <c r="A25" s="79" t="s">
        <v>248</v>
      </c>
      <c r="B25" s="7" t="s">
        <v>258</v>
      </c>
      <c r="C25" s="89" t="s">
        <v>343</v>
      </c>
    </row>
    <row r="26" spans="1:3" ht="45" customHeight="1" x14ac:dyDescent="0.3">
      <c r="A26" s="79" t="s">
        <v>59</v>
      </c>
      <c r="B26" s="64" t="s">
        <v>259</v>
      </c>
      <c r="C26" s="65" t="s">
        <v>149</v>
      </c>
    </row>
    <row r="27" spans="1:3" ht="30" customHeight="1" x14ac:dyDescent="0.3">
      <c r="A27" s="79" t="s">
        <v>252</v>
      </c>
      <c r="B27" s="64" t="s">
        <v>256</v>
      </c>
      <c r="C27" s="65" t="s">
        <v>150</v>
      </c>
    </row>
    <row r="28" spans="1:3" x14ac:dyDescent="0.3">
      <c r="A28" s="76"/>
      <c r="B28" s="13"/>
      <c r="C28" s="65"/>
    </row>
    <row r="29" spans="1:3" ht="49.5" customHeight="1" x14ac:dyDescent="0.3">
      <c r="A29" s="79" t="s">
        <v>253</v>
      </c>
      <c r="B29" s="93" t="s">
        <v>309</v>
      </c>
      <c r="C29" s="40" t="s">
        <v>150</v>
      </c>
    </row>
    <row r="30" spans="1:3" ht="78.75" customHeight="1" x14ac:dyDescent="0.3">
      <c r="A30" s="79" t="s">
        <v>84</v>
      </c>
      <c r="B30" s="7" t="s">
        <v>344</v>
      </c>
      <c r="C30" s="40" t="s">
        <v>150</v>
      </c>
    </row>
    <row r="31" spans="1:3" ht="100.8" x14ac:dyDescent="0.3">
      <c r="A31" s="79" t="s">
        <v>231</v>
      </c>
      <c r="B31" s="7" t="s">
        <v>260</v>
      </c>
      <c r="C31" s="40" t="s">
        <v>150</v>
      </c>
    </row>
    <row r="32" spans="1:3" x14ac:dyDescent="0.3">
      <c r="A32" s="79" t="s">
        <v>276</v>
      </c>
      <c r="B32" s="7" t="s">
        <v>275</v>
      </c>
      <c r="C32" s="40" t="s">
        <v>150</v>
      </c>
    </row>
    <row r="33" spans="1:3" ht="28.8" x14ac:dyDescent="0.3">
      <c r="A33" s="79" t="s">
        <v>251</v>
      </c>
      <c r="B33" s="7" t="s">
        <v>162</v>
      </c>
      <c r="C33" s="40" t="s">
        <v>150</v>
      </c>
    </row>
    <row r="34" spans="1:3" ht="28.8" x14ac:dyDescent="0.3">
      <c r="A34" s="79" t="s">
        <v>94</v>
      </c>
      <c r="B34" s="42" t="s">
        <v>257</v>
      </c>
      <c r="C34" s="40" t="s">
        <v>150</v>
      </c>
    </row>
    <row r="35" spans="1:3" ht="28.8" x14ac:dyDescent="0.3">
      <c r="A35" s="79" t="s">
        <v>290</v>
      </c>
      <c r="B35" s="81" t="s">
        <v>163</v>
      </c>
      <c r="C35" s="82" t="s">
        <v>150</v>
      </c>
    </row>
    <row r="36" spans="1:3" x14ac:dyDescent="0.3">
      <c r="A36" s="76"/>
      <c r="B36" s="244"/>
      <c r="C36" s="245"/>
    </row>
    <row r="37" spans="1:3" ht="28.8" x14ac:dyDescent="0.3">
      <c r="A37" s="79" t="s">
        <v>213</v>
      </c>
      <c r="B37" s="282" t="s">
        <v>212</v>
      </c>
      <c r="C37" s="283" t="s">
        <v>149</v>
      </c>
    </row>
    <row r="38" spans="1:3" x14ac:dyDescent="0.3">
      <c r="A38" s="79" t="s">
        <v>325</v>
      </c>
      <c r="B38" s="282" t="s">
        <v>208</v>
      </c>
      <c r="C38" s="283" t="s">
        <v>149</v>
      </c>
    </row>
    <row r="39" spans="1:3" ht="28.8" x14ac:dyDescent="0.3">
      <c r="A39" s="79" t="s">
        <v>326</v>
      </c>
      <c r="B39" s="282" t="s">
        <v>209</v>
      </c>
      <c r="C39" s="283" t="s">
        <v>149</v>
      </c>
    </row>
    <row r="40" spans="1:3" x14ac:dyDescent="0.3">
      <c r="A40" s="79" t="s">
        <v>327</v>
      </c>
      <c r="B40" s="282" t="s">
        <v>214</v>
      </c>
      <c r="C40" s="283" t="s">
        <v>149</v>
      </c>
    </row>
    <row r="41" spans="1:3" x14ac:dyDescent="0.3">
      <c r="A41" s="79" t="s">
        <v>328</v>
      </c>
      <c r="B41" s="282" t="s">
        <v>215</v>
      </c>
      <c r="C41" s="283" t="s">
        <v>149</v>
      </c>
    </row>
    <row r="42" spans="1:3" s="2" customFormat="1" x14ac:dyDescent="0.3">
      <c r="A42" s="76"/>
      <c r="B42" s="85"/>
      <c r="C42" s="86"/>
    </row>
    <row r="43" spans="1:3" ht="93" customHeight="1" x14ac:dyDescent="0.3">
      <c r="A43" s="79" t="s">
        <v>254</v>
      </c>
      <c r="B43" s="87" t="s">
        <v>261</v>
      </c>
      <c r="C43" s="88" t="s">
        <v>150</v>
      </c>
    </row>
    <row r="44" spans="1:3" s="2" customFormat="1" x14ac:dyDescent="0.3">
      <c r="A44" s="76"/>
      <c r="B44" s="85"/>
      <c r="C44" s="86"/>
    </row>
    <row r="45" spans="1:3" ht="91.5" customHeight="1" x14ac:dyDescent="0.3">
      <c r="A45" s="79" t="s">
        <v>279</v>
      </c>
      <c r="B45" s="87" t="s">
        <v>281</v>
      </c>
      <c r="C45" s="88" t="s">
        <v>150</v>
      </c>
    </row>
    <row r="46" spans="1:3" s="2" customFormat="1" x14ac:dyDescent="0.3">
      <c r="A46" s="76"/>
      <c r="B46" s="85"/>
      <c r="C46" s="86"/>
    </row>
    <row r="47" spans="1:3" ht="177.75" customHeight="1" x14ac:dyDescent="0.3">
      <c r="A47" s="79" t="s">
        <v>85</v>
      </c>
      <c r="B47" s="83" t="s">
        <v>345</v>
      </c>
      <c r="C47" s="84" t="s">
        <v>149</v>
      </c>
    </row>
    <row r="48" spans="1:3" ht="129.6" x14ac:dyDescent="0.3">
      <c r="A48" s="79" t="s">
        <v>92</v>
      </c>
      <c r="B48" s="81" t="s">
        <v>288</v>
      </c>
      <c r="C48" s="82" t="s">
        <v>149</v>
      </c>
    </row>
    <row r="49" spans="1:3" s="2" customFormat="1" x14ac:dyDescent="0.3">
      <c r="A49" s="76"/>
      <c r="B49" s="85"/>
      <c r="C49" s="86"/>
    </row>
    <row r="50" spans="1:3" ht="123" customHeight="1" x14ac:dyDescent="0.3">
      <c r="A50" s="80" t="s">
        <v>152</v>
      </c>
      <c r="B50" s="83" t="s">
        <v>272</v>
      </c>
      <c r="C50" s="84" t="s">
        <v>149</v>
      </c>
    </row>
    <row r="51" spans="1:3" ht="151.5" customHeight="1" x14ac:dyDescent="0.3">
      <c r="A51" s="80" t="s">
        <v>153</v>
      </c>
      <c r="B51" s="7" t="s">
        <v>268</v>
      </c>
      <c r="C51" s="40" t="s">
        <v>150</v>
      </c>
    </row>
    <row r="52" spans="1:3" ht="60.75" customHeight="1" x14ac:dyDescent="0.3">
      <c r="A52" s="79" t="s">
        <v>175</v>
      </c>
      <c r="B52" s="7" t="s">
        <v>273</v>
      </c>
      <c r="C52" s="40" t="s">
        <v>149</v>
      </c>
    </row>
    <row r="53" spans="1:3" ht="28.8" x14ac:dyDescent="0.3">
      <c r="A53" s="79" t="s">
        <v>329</v>
      </c>
      <c r="B53" s="7" t="s">
        <v>228</v>
      </c>
      <c r="C53" s="40" t="s">
        <v>149</v>
      </c>
    </row>
    <row r="54" spans="1:3" x14ac:dyDescent="0.3">
      <c r="A54" s="118" t="s">
        <v>176</v>
      </c>
      <c r="B54" s="7" t="s">
        <v>274</v>
      </c>
      <c r="C54" s="40" t="s">
        <v>150</v>
      </c>
    </row>
    <row r="55" spans="1:3" x14ac:dyDescent="0.3">
      <c r="A55" s="118" t="s">
        <v>330</v>
      </c>
      <c r="B55" s="7" t="s">
        <v>263</v>
      </c>
      <c r="C55" s="40" t="s">
        <v>149</v>
      </c>
    </row>
    <row r="56" spans="1:3" x14ac:dyDescent="0.3">
      <c r="A56" s="118" t="s">
        <v>180</v>
      </c>
      <c r="B56" s="7" t="s">
        <v>262</v>
      </c>
      <c r="C56" s="40" t="s">
        <v>150</v>
      </c>
    </row>
    <row r="57" spans="1:3" x14ac:dyDescent="0.3">
      <c r="A57" s="118" t="s">
        <v>331</v>
      </c>
      <c r="B57" s="7" t="s">
        <v>269</v>
      </c>
      <c r="C57" s="40" t="s">
        <v>150</v>
      </c>
    </row>
    <row r="58" spans="1:3" x14ac:dyDescent="0.3">
      <c r="A58" s="80" t="s">
        <v>332</v>
      </c>
      <c r="B58" s="7" t="s">
        <v>264</v>
      </c>
      <c r="C58" s="40" t="s">
        <v>150</v>
      </c>
    </row>
    <row r="59" spans="1:3" x14ac:dyDescent="0.3">
      <c r="A59" s="80" t="s">
        <v>333</v>
      </c>
      <c r="B59" s="7" t="s">
        <v>265</v>
      </c>
      <c r="C59" s="40" t="s">
        <v>150</v>
      </c>
    </row>
    <row r="60" spans="1:3" x14ac:dyDescent="0.3">
      <c r="A60" s="79" t="s">
        <v>334</v>
      </c>
      <c r="B60" s="7" t="s">
        <v>266</v>
      </c>
      <c r="C60" s="40" t="s">
        <v>150</v>
      </c>
    </row>
    <row r="61" spans="1:3" ht="29.25" customHeight="1" x14ac:dyDescent="0.3">
      <c r="A61" s="79" t="s">
        <v>335</v>
      </c>
      <c r="B61" s="7" t="s">
        <v>267</v>
      </c>
      <c r="C61" s="40" t="s">
        <v>150</v>
      </c>
    </row>
    <row r="62" spans="1:3" ht="28.8" x14ac:dyDescent="0.3">
      <c r="A62" s="79" t="s">
        <v>336</v>
      </c>
      <c r="B62" s="7" t="s">
        <v>291</v>
      </c>
      <c r="C62" s="40" t="s">
        <v>149</v>
      </c>
    </row>
    <row r="63" spans="1:3" ht="43.2" x14ac:dyDescent="0.3">
      <c r="A63" s="79" t="s">
        <v>337</v>
      </c>
      <c r="B63" s="7" t="s">
        <v>292</v>
      </c>
      <c r="C63" s="40" t="s">
        <v>149</v>
      </c>
    </row>
    <row r="64" spans="1:3" x14ac:dyDescent="0.3">
      <c r="A64" s="76"/>
      <c r="B64" s="1"/>
    </row>
    <row r="65" spans="1:3" ht="28.8" x14ac:dyDescent="0.3">
      <c r="A65" s="79" t="s">
        <v>338</v>
      </c>
      <c r="B65" s="81" t="s">
        <v>196</v>
      </c>
      <c r="C65" s="82" t="s">
        <v>149</v>
      </c>
    </row>
    <row r="66" spans="1:3" x14ac:dyDescent="0.3">
      <c r="A66" s="76"/>
      <c r="B66" s="85"/>
      <c r="C66" s="86"/>
    </row>
    <row r="67" spans="1:3" ht="129.6" x14ac:dyDescent="0.3">
      <c r="A67" s="79" t="s">
        <v>4</v>
      </c>
      <c r="B67" s="280" t="s">
        <v>289</v>
      </c>
      <c r="C67" s="281" t="s">
        <v>149</v>
      </c>
    </row>
    <row r="68" spans="1:3" ht="28.8" x14ac:dyDescent="0.3">
      <c r="A68" s="90" t="s">
        <v>287</v>
      </c>
      <c r="B68" s="83" t="s">
        <v>270</v>
      </c>
      <c r="C68" s="84" t="s">
        <v>149</v>
      </c>
    </row>
    <row r="69" spans="1:3" x14ac:dyDescent="0.3">
      <c r="A69" s="288"/>
      <c r="B69" s="279"/>
      <c r="C69" s="86"/>
    </row>
    <row r="70" spans="1:3" ht="28.8" x14ac:dyDescent="0.3">
      <c r="A70" s="79" t="s">
        <v>284</v>
      </c>
      <c r="B70" s="7" t="s">
        <v>271</v>
      </c>
      <c r="C70" s="40" t="s">
        <v>149</v>
      </c>
    </row>
    <row r="71" spans="1:3" x14ac:dyDescent="0.3">
      <c r="A71" s="79" t="s">
        <v>283</v>
      </c>
      <c r="B71" s="7" t="s">
        <v>293</v>
      </c>
      <c r="C71" s="40" t="s">
        <v>150</v>
      </c>
    </row>
    <row r="72" spans="1:3" ht="28.8" x14ac:dyDescent="0.3">
      <c r="A72" s="79" t="s">
        <v>339</v>
      </c>
      <c r="B72" s="64" t="s">
        <v>294</v>
      </c>
      <c r="C72" s="281" t="s">
        <v>149</v>
      </c>
    </row>
    <row r="73" spans="1:3" x14ac:dyDescent="0.3">
      <c r="A73" s="285"/>
      <c r="B73" s="279"/>
      <c r="C73" s="289"/>
    </row>
    <row r="74" spans="1:3" ht="28.8" x14ac:dyDescent="0.3">
      <c r="A74" s="79" t="s">
        <v>321</v>
      </c>
      <c r="B74" s="49" t="s">
        <v>225</v>
      </c>
      <c r="C74" s="281" t="s">
        <v>149</v>
      </c>
    </row>
    <row r="75" spans="1:3" ht="28.8" x14ac:dyDescent="0.3">
      <c r="A75" s="79" t="s">
        <v>322</v>
      </c>
      <c r="B75" s="49" t="s">
        <v>226</v>
      </c>
      <c r="C75" s="281" t="s">
        <v>149</v>
      </c>
    </row>
    <row r="76" spans="1:3" x14ac:dyDescent="0.3">
      <c r="A76" s="285"/>
      <c r="B76" s="279"/>
      <c r="C76" s="289"/>
    </row>
    <row r="77" spans="1:3" x14ac:dyDescent="0.3">
      <c r="A77" s="285" t="s">
        <v>181</v>
      </c>
      <c r="B77" s="14" t="s">
        <v>224</v>
      </c>
      <c r="C77" s="281" t="s">
        <v>149</v>
      </c>
    </row>
    <row r="78" spans="1:3" x14ac:dyDescent="0.3">
      <c r="A78" s="285" t="s">
        <v>182</v>
      </c>
      <c r="B78" s="14" t="s">
        <v>224</v>
      </c>
      <c r="C78" s="281" t="s">
        <v>149</v>
      </c>
    </row>
    <row r="79" spans="1:3" x14ac:dyDescent="0.3">
      <c r="A79" s="285"/>
      <c r="B79" s="279"/>
      <c r="C79" s="289"/>
    </row>
    <row r="80" spans="1:3" x14ac:dyDescent="0.3">
      <c r="A80" s="78" t="s">
        <v>340</v>
      </c>
      <c r="B80" s="7" t="s">
        <v>197</v>
      </c>
      <c r="C80" s="40" t="s">
        <v>150</v>
      </c>
    </row>
    <row r="81" spans="1:3" x14ac:dyDescent="0.3">
      <c r="A81" s="43" t="s">
        <v>143</v>
      </c>
      <c r="B81" s="7" t="s">
        <v>198</v>
      </c>
      <c r="C81" s="40" t="s">
        <v>150</v>
      </c>
    </row>
    <row r="82" spans="1:3" x14ac:dyDescent="0.3">
      <c r="A82" s="43" t="s">
        <v>144</v>
      </c>
      <c r="B82" s="7" t="s">
        <v>198</v>
      </c>
      <c r="C82" s="40" t="s">
        <v>150</v>
      </c>
    </row>
    <row r="83" spans="1:3" x14ac:dyDescent="0.3">
      <c r="A83" s="43" t="s">
        <v>202</v>
      </c>
      <c r="B83" s="7" t="s">
        <v>199</v>
      </c>
      <c r="C83" s="40" t="s">
        <v>149</v>
      </c>
    </row>
    <row r="84" spans="1:3" x14ac:dyDescent="0.3">
      <c r="A84" s="13" t="s">
        <v>145</v>
      </c>
      <c r="B84" s="7" t="s">
        <v>200</v>
      </c>
      <c r="C84" s="40" t="s">
        <v>149</v>
      </c>
    </row>
    <row r="85" spans="1:3" ht="28.8" x14ac:dyDescent="0.3">
      <c r="A85" s="13" t="s">
        <v>341</v>
      </c>
      <c r="B85" s="7" t="s">
        <v>203</v>
      </c>
      <c r="C85" s="40" t="s">
        <v>150</v>
      </c>
    </row>
    <row r="86" spans="1:3" ht="28.8" x14ac:dyDescent="0.3">
      <c r="A86" s="43" t="s">
        <v>146</v>
      </c>
      <c r="B86" s="7" t="s">
        <v>311</v>
      </c>
      <c r="C86" s="40" t="s">
        <v>150</v>
      </c>
    </row>
    <row r="87" spans="1:3" ht="28.8" x14ac:dyDescent="0.3">
      <c r="A87" s="13" t="s">
        <v>342</v>
      </c>
      <c r="B87" s="7" t="s">
        <v>204</v>
      </c>
      <c r="C87" s="40" t="s">
        <v>150</v>
      </c>
    </row>
    <row r="88" spans="1:3" x14ac:dyDescent="0.3">
      <c r="A88" s="63"/>
      <c r="B88" s="63"/>
      <c r="C88" s="63"/>
    </row>
    <row r="89" spans="1:3" x14ac:dyDescent="0.3">
      <c r="A89" s="63"/>
      <c r="B89" s="63"/>
      <c r="C89" s="63"/>
    </row>
    <row r="90" spans="1:3" ht="26.25" customHeight="1" x14ac:dyDescent="0.3">
      <c r="A90" s="315" t="s">
        <v>282</v>
      </c>
      <c r="B90" s="315"/>
      <c r="C90" s="315"/>
    </row>
    <row r="91" spans="1:3" x14ac:dyDescent="0.3">
      <c r="A91" s="8" t="s">
        <v>205</v>
      </c>
      <c r="B91" s="12" t="s">
        <v>164</v>
      </c>
      <c r="C91" s="44" t="s">
        <v>155</v>
      </c>
    </row>
    <row r="92" spans="1:3" ht="43.2" x14ac:dyDescent="0.3">
      <c r="A92" s="46">
        <v>3</v>
      </c>
      <c r="B92" s="15" t="s">
        <v>64</v>
      </c>
      <c r="C92" s="45" t="s">
        <v>217</v>
      </c>
    </row>
    <row r="93" spans="1:3" ht="28.8" x14ac:dyDescent="0.3">
      <c r="A93" s="316">
        <v>4</v>
      </c>
      <c r="B93" s="4" t="s">
        <v>65</v>
      </c>
      <c r="C93" s="45" t="s">
        <v>210</v>
      </c>
    </row>
    <row r="94" spans="1:3" ht="43.2" x14ac:dyDescent="0.3">
      <c r="A94" s="316"/>
      <c r="B94" s="4" t="s">
        <v>66</v>
      </c>
      <c r="C94" s="45" t="s">
        <v>211</v>
      </c>
    </row>
    <row r="95" spans="1:3" ht="43.2" x14ac:dyDescent="0.3">
      <c r="A95" s="46">
        <v>7</v>
      </c>
      <c r="B95" s="15" t="s">
        <v>69</v>
      </c>
      <c r="C95" s="45" t="s">
        <v>216</v>
      </c>
    </row>
    <row r="96" spans="1:3" ht="72" x14ac:dyDescent="0.3">
      <c r="A96" s="316">
        <v>8</v>
      </c>
      <c r="B96" s="4" t="s">
        <v>70</v>
      </c>
      <c r="C96" s="45" t="s">
        <v>218</v>
      </c>
    </row>
    <row r="97" spans="1:3" ht="43.2" x14ac:dyDescent="0.3">
      <c r="A97" s="316"/>
      <c r="B97" s="4" t="s">
        <v>71</v>
      </c>
      <c r="C97" s="45" t="s">
        <v>219</v>
      </c>
    </row>
    <row r="99" spans="1:3" x14ac:dyDescent="0.3">
      <c r="A99" s="61" t="s">
        <v>207</v>
      </c>
      <c r="B99" s="62"/>
      <c r="C99" s="9"/>
    </row>
    <row r="100" spans="1:3" x14ac:dyDescent="0.3">
      <c r="A100" s="8" t="s">
        <v>206</v>
      </c>
      <c r="B100" s="47" t="s">
        <v>155</v>
      </c>
    </row>
    <row r="101" spans="1:3" x14ac:dyDescent="0.3">
      <c r="A101" s="48" t="s">
        <v>220</v>
      </c>
      <c r="B101" s="14" t="s">
        <v>222</v>
      </c>
      <c r="C101" s="10"/>
    </row>
    <row r="102" spans="1:3" x14ac:dyDescent="0.3">
      <c r="A102" s="13" t="s">
        <v>166</v>
      </c>
      <c r="B102" s="49" t="s">
        <v>221</v>
      </c>
    </row>
    <row r="103" spans="1:3" x14ac:dyDescent="0.3">
      <c r="A103" s="50" t="s">
        <v>174</v>
      </c>
      <c r="B103" s="14" t="s">
        <v>223</v>
      </c>
    </row>
    <row r="104" spans="1:3" x14ac:dyDescent="0.3">
      <c r="A104" s="13" t="s">
        <v>166</v>
      </c>
      <c r="B104" s="49" t="s">
        <v>221</v>
      </c>
    </row>
  </sheetData>
  <sheetProtection algorithmName="SHA-512" hashValue="Y13u+Pp0NEz204oamvQM8cgQTlwpnmGEAeXMftyChVtZhBXbB1CZLc7ya+wnKfrGB9J29laRNmPoT1R4CSWaZg==" saltValue="0G66CQsBQTZBVzC9/xVCKQ==" spinCount="100000" sheet="1" objects="1" scenarios="1" selectLockedCells="1" selectUnlockedCells="1"/>
  <mergeCells count="11">
    <mergeCell ref="A93:A94"/>
    <mergeCell ref="A96:A97"/>
    <mergeCell ref="B17:B19"/>
    <mergeCell ref="C17:C19"/>
    <mergeCell ref="A6:C6"/>
    <mergeCell ref="A90:C90"/>
    <mergeCell ref="A1:C1"/>
    <mergeCell ref="A2:C2"/>
    <mergeCell ref="A3:C3"/>
    <mergeCell ref="A4:C4"/>
    <mergeCell ref="A5:C5"/>
  </mergeCells>
  <printOptions horizontalCentered="1" verticalCentered="1" gridLines="1"/>
  <pageMargins left="0.5" right="0.5" top="0.5" bottom="0.5" header="0.25" footer="0.25"/>
  <pageSetup scale="46" fitToHeight="0" orientation="portrait" r:id="rId1"/>
  <headerFooter>
    <oddHeader>&amp;L&amp;"Roboto,Regular"&amp;8DEPARTMENT OF CHILDREN AND FAMILIES
Division of Family and Economic Security</oddHeader>
    <oddFooter>&amp;L&amp;"Roboto,Regular"&amp;8DCF-F-5223-E (R. 05/2025)&amp;R&amp;P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D51AC-AD49-404A-BD4B-76510572A4C0}">
  <sheetPr codeName="Sheet5">
    <pageSetUpPr fitToPage="1"/>
  </sheetPr>
  <dimension ref="A1:AK78"/>
  <sheetViews>
    <sheetView tabSelected="1" zoomScale="90" zoomScaleNormal="90" zoomScaleSheetLayoutView="90" workbookViewId="0">
      <pane xSplit="1" ySplit="10" topLeftCell="B11" activePane="bottomRight" state="frozen"/>
      <selection pane="topRight" activeCell="B1" sqref="B1"/>
      <selection pane="bottomLeft" activeCell="A11" sqref="A11"/>
      <selection pane="bottomRight" activeCell="B3" sqref="B3:F3"/>
    </sheetView>
  </sheetViews>
  <sheetFormatPr defaultColWidth="9.109375" defaultRowHeight="14.4" x14ac:dyDescent="0.3"/>
  <cols>
    <col min="1" max="1" width="49.44140625" style="76" customWidth="1"/>
    <col min="2" max="2" width="15.6640625" style="25" customWidth="1"/>
    <col min="3" max="3" width="17.33203125" style="25" bestFit="1" customWidth="1"/>
    <col min="4" max="4" width="1.6640625" style="25" customWidth="1"/>
    <col min="5" max="6" width="15.5546875" style="25" bestFit="1" customWidth="1"/>
    <col min="7" max="7" width="1.6640625" style="25" customWidth="1"/>
    <col min="8" max="9" width="15.5546875" style="25" bestFit="1" customWidth="1"/>
    <col min="10" max="10" width="1.6640625" style="25" customWidth="1"/>
    <col min="11" max="12" width="15.5546875" style="25" bestFit="1" customWidth="1"/>
    <col min="13" max="13" width="1.6640625" style="25" customWidth="1"/>
    <col min="14" max="15" width="15.5546875" style="25" bestFit="1" customWidth="1"/>
    <col min="16" max="16" width="1.6640625" style="25" customWidth="1"/>
    <col min="17" max="18" width="15.5546875" style="25" bestFit="1" customWidth="1"/>
    <col min="19" max="19" width="1.6640625" style="25" customWidth="1"/>
    <col min="20" max="21" width="15.5546875" style="25" bestFit="1" customWidth="1"/>
    <col min="22" max="22" width="1.6640625" style="25" customWidth="1"/>
    <col min="23" max="24" width="15.5546875" style="25" bestFit="1" customWidth="1"/>
    <col min="25" max="25" width="1.6640625" style="25" customWidth="1"/>
    <col min="26" max="27" width="15.5546875" style="25" bestFit="1" customWidth="1"/>
    <col min="28" max="28" width="1.6640625" style="25" customWidth="1"/>
    <col min="29" max="30" width="15.5546875" style="25" bestFit="1" customWidth="1"/>
    <col min="31" max="31" width="1.6640625" style="25" customWidth="1"/>
    <col min="32" max="33" width="15.5546875" style="25" bestFit="1" customWidth="1"/>
    <col min="34" max="34" width="1.6640625" style="25" customWidth="1"/>
    <col min="35" max="36" width="15.5546875" style="25" bestFit="1" customWidth="1"/>
    <col min="37" max="16384" width="9.109375" style="25"/>
  </cols>
  <sheetData>
    <row r="1" spans="1:37" x14ac:dyDescent="0.3">
      <c r="A1" s="78" t="s">
        <v>10</v>
      </c>
      <c r="B1" s="319" t="s">
        <v>62</v>
      </c>
      <c r="C1" s="319"/>
      <c r="D1" s="319"/>
      <c r="E1" s="319"/>
      <c r="F1" s="320"/>
      <c r="G1" s="222"/>
    </row>
    <row r="2" spans="1:37" x14ac:dyDescent="0.3">
      <c r="A2" s="78" t="s">
        <v>6</v>
      </c>
      <c r="B2" s="321" t="s">
        <v>62</v>
      </c>
      <c r="C2" s="321"/>
      <c r="D2" s="321"/>
      <c r="E2" s="321"/>
      <c r="F2" s="322"/>
      <c r="G2" s="223"/>
    </row>
    <row r="3" spans="1:37" x14ac:dyDescent="0.3">
      <c r="A3" s="78" t="s">
        <v>7</v>
      </c>
      <c r="B3" s="323" t="s">
        <v>62</v>
      </c>
      <c r="C3" s="323"/>
      <c r="D3" s="323"/>
      <c r="E3" s="323"/>
      <c r="F3" s="324"/>
      <c r="G3" s="224"/>
    </row>
    <row r="4" spans="1:37" x14ac:dyDescent="0.3">
      <c r="A4" s="78" t="s">
        <v>95</v>
      </c>
      <c r="B4" s="321" t="s">
        <v>62</v>
      </c>
      <c r="C4" s="321"/>
      <c r="D4" s="321"/>
      <c r="E4" s="321"/>
      <c r="F4" s="322"/>
      <c r="G4" s="223"/>
    </row>
    <row r="5" spans="1:37" ht="28.8" x14ac:dyDescent="0.3">
      <c r="A5" s="78" t="s">
        <v>8</v>
      </c>
      <c r="B5" s="321" t="s">
        <v>62</v>
      </c>
      <c r="C5" s="321"/>
      <c r="D5" s="321"/>
      <c r="E5" s="321"/>
      <c r="F5" s="322"/>
      <c r="G5" s="223"/>
    </row>
    <row r="6" spans="1:37" x14ac:dyDescent="0.3">
      <c r="A6" s="78" t="s">
        <v>317</v>
      </c>
      <c r="B6" s="325" t="s">
        <v>318</v>
      </c>
      <c r="C6" s="325"/>
      <c r="D6" s="325"/>
      <c r="E6" s="325"/>
      <c r="F6" s="326"/>
      <c r="G6" s="225"/>
    </row>
    <row r="7" spans="1:37" ht="15" customHeight="1" x14ac:dyDescent="0.3">
      <c r="A7" s="78" t="s">
        <v>165</v>
      </c>
      <c r="B7" s="321" t="s">
        <v>62</v>
      </c>
      <c r="C7" s="321"/>
      <c r="D7" s="321"/>
      <c r="E7" s="321"/>
      <c r="F7" s="322"/>
      <c r="G7" s="223"/>
    </row>
    <row r="9" spans="1:37" x14ac:dyDescent="0.3">
      <c r="B9" s="327" t="s">
        <v>86</v>
      </c>
      <c r="C9" s="327"/>
      <c r="D9" s="327"/>
      <c r="E9" s="327"/>
      <c r="F9" s="327"/>
      <c r="G9" s="94"/>
      <c r="H9" s="327" t="s">
        <v>87</v>
      </c>
      <c r="I9" s="327"/>
      <c r="J9" s="327"/>
      <c r="K9" s="327"/>
      <c r="L9" s="327"/>
      <c r="M9" s="94"/>
      <c r="N9" s="327" t="s">
        <v>88</v>
      </c>
      <c r="O9" s="327"/>
      <c r="P9" s="327"/>
      <c r="Q9" s="327"/>
      <c r="R9" s="327"/>
      <c r="S9" s="94"/>
      <c r="T9" s="327" t="s">
        <v>89</v>
      </c>
      <c r="U9" s="327"/>
      <c r="V9" s="327"/>
      <c r="W9" s="327"/>
      <c r="X9" s="327"/>
      <c r="Y9" s="94"/>
      <c r="Z9" s="327" t="s">
        <v>90</v>
      </c>
      <c r="AA9" s="327"/>
      <c r="AB9" s="327"/>
      <c r="AC9" s="327"/>
      <c r="AD9" s="327"/>
      <c r="AE9" s="94"/>
      <c r="AF9" s="327" t="s">
        <v>91</v>
      </c>
      <c r="AG9" s="327"/>
      <c r="AH9" s="327"/>
      <c r="AI9" s="327"/>
      <c r="AJ9" s="327"/>
    </row>
    <row r="10" spans="1:37" x14ac:dyDescent="0.3">
      <c r="A10" s="78" t="s">
        <v>142</v>
      </c>
      <c r="B10" s="179" t="s">
        <v>9</v>
      </c>
      <c r="C10" s="140" t="s">
        <v>5</v>
      </c>
      <c r="D10" s="66"/>
      <c r="E10" s="139" t="s">
        <v>9</v>
      </c>
      <c r="F10" s="140" t="s">
        <v>5</v>
      </c>
      <c r="G10" s="66"/>
      <c r="H10" s="139" t="s">
        <v>9</v>
      </c>
      <c r="I10" s="140" t="s">
        <v>5</v>
      </c>
      <c r="J10" s="66"/>
      <c r="K10" s="139" t="s">
        <v>9</v>
      </c>
      <c r="L10" s="140" t="s">
        <v>5</v>
      </c>
      <c r="M10" s="66"/>
      <c r="N10" s="139" t="s">
        <v>9</v>
      </c>
      <c r="O10" s="140" t="s">
        <v>5</v>
      </c>
      <c r="P10" s="66"/>
      <c r="Q10" s="139" t="s">
        <v>9</v>
      </c>
      <c r="R10" s="140" t="s">
        <v>5</v>
      </c>
      <c r="S10" s="66"/>
      <c r="T10" s="139" t="s">
        <v>9</v>
      </c>
      <c r="U10" s="140" t="s">
        <v>5</v>
      </c>
      <c r="V10" s="66"/>
      <c r="W10" s="139" t="s">
        <v>9</v>
      </c>
      <c r="X10" s="140" t="s">
        <v>5</v>
      </c>
      <c r="Y10" s="66"/>
      <c r="Z10" s="139" t="s">
        <v>9</v>
      </c>
      <c r="AA10" s="140" t="s">
        <v>5</v>
      </c>
      <c r="AB10" s="66"/>
      <c r="AC10" s="139" t="s">
        <v>9</v>
      </c>
      <c r="AD10" s="140" t="s">
        <v>5</v>
      </c>
      <c r="AE10" s="66"/>
      <c r="AF10" s="139" t="s">
        <v>9</v>
      </c>
      <c r="AG10" s="140" t="s">
        <v>5</v>
      </c>
      <c r="AH10" s="66"/>
      <c r="AI10" s="139" t="s">
        <v>9</v>
      </c>
      <c r="AJ10" s="140" t="s">
        <v>5</v>
      </c>
    </row>
    <row r="11" spans="1:37" x14ac:dyDescent="0.3">
      <c r="A11" s="79" t="s">
        <v>93</v>
      </c>
      <c r="B11" s="265" t="s">
        <v>60</v>
      </c>
      <c r="C11" s="99" t="str">
        <f t="shared" ref="C11" si="0">IF(B11="Select","",B11)</f>
        <v/>
      </c>
      <c r="D11" s="67"/>
      <c r="E11" s="141" t="s">
        <v>60</v>
      </c>
      <c r="F11" s="99" t="str">
        <f t="shared" ref="F11" si="1">IF(E11="Select","",E11)</f>
        <v/>
      </c>
      <c r="G11" s="67"/>
      <c r="H11" s="141" t="s">
        <v>60</v>
      </c>
      <c r="I11" s="99" t="str">
        <f t="shared" ref="I11" si="2">IF(H11="Select","",H11)</f>
        <v/>
      </c>
      <c r="J11" s="67"/>
      <c r="K11" s="141" t="s">
        <v>60</v>
      </c>
      <c r="L11" s="99" t="str">
        <f t="shared" ref="L11" si="3">IF(K11="Select","",K11)</f>
        <v/>
      </c>
      <c r="M11" s="67"/>
      <c r="N11" s="141" t="s">
        <v>60</v>
      </c>
      <c r="O11" s="99" t="str">
        <f t="shared" ref="O11" si="4">IF(N11="Select","",N11)</f>
        <v/>
      </c>
      <c r="P11" s="67"/>
      <c r="Q11" s="141" t="s">
        <v>60</v>
      </c>
      <c r="R11" s="99" t="str">
        <f t="shared" ref="R11" si="5">IF(Q11="Select","",Q11)</f>
        <v/>
      </c>
      <c r="S11" s="67"/>
      <c r="T11" s="141" t="s">
        <v>60</v>
      </c>
      <c r="U11" s="99" t="str">
        <f t="shared" ref="U11" si="6">IF(T11="Select","",T11)</f>
        <v/>
      </c>
      <c r="V11" s="67"/>
      <c r="W11" s="141" t="s">
        <v>60</v>
      </c>
      <c r="X11" s="99" t="str">
        <f t="shared" ref="X11" si="7">IF(W11="Select","",W11)</f>
        <v/>
      </c>
      <c r="Y11" s="67"/>
      <c r="Z11" s="141" t="s">
        <v>60</v>
      </c>
      <c r="AA11" s="99" t="str">
        <f t="shared" ref="AA11" si="8">IF(Z11="Select","",Z11)</f>
        <v/>
      </c>
      <c r="AB11" s="67"/>
      <c r="AC11" s="141" t="s">
        <v>60</v>
      </c>
      <c r="AD11" s="99" t="str">
        <f t="shared" ref="AD11" si="9">IF(AC11="Select","",AC11)</f>
        <v/>
      </c>
      <c r="AE11" s="67"/>
      <c r="AF11" s="141" t="s">
        <v>60</v>
      </c>
      <c r="AG11" s="99" t="str">
        <f t="shared" ref="AG11" si="10">IF(AF11="Select","",AF11)</f>
        <v/>
      </c>
      <c r="AH11" s="67"/>
      <c r="AI11" s="141" t="s">
        <v>60</v>
      </c>
      <c r="AJ11" s="99" t="str">
        <f t="shared" ref="AJ11" si="11">IF(AI11="Select","",AI11)</f>
        <v/>
      </c>
      <c r="AK11" s="67"/>
    </row>
    <row r="12" spans="1:37" x14ac:dyDescent="0.3">
      <c r="A12" s="79" t="s">
        <v>250</v>
      </c>
      <c r="B12" s="265" t="s">
        <v>60</v>
      </c>
      <c r="C12" s="99" t="str">
        <f t="shared" ref="C12" si="12">B12</f>
        <v>Select</v>
      </c>
      <c r="D12" s="67"/>
      <c r="E12" s="141" t="s">
        <v>60</v>
      </c>
      <c r="F12" s="99" t="str">
        <f t="shared" ref="F12" si="13">E12</f>
        <v>Select</v>
      </c>
      <c r="G12" s="67"/>
      <c r="H12" s="141" t="s">
        <v>60</v>
      </c>
      <c r="I12" s="99" t="str">
        <f t="shared" ref="I12" si="14">H12</f>
        <v>Select</v>
      </c>
      <c r="J12" s="67"/>
      <c r="K12" s="141" t="s">
        <v>60</v>
      </c>
      <c r="L12" s="99" t="str">
        <f t="shared" ref="L12" si="15">K12</f>
        <v>Select</v>
      </c>
      <c r="M12" s="67"/>
      <c r="N12" s="141" t="s">
        <v>60</v>
      </c>
      <c r="O12" s="99" t="str">
        <f t="shared" ref="O12" si="16">N12</f>
        <v>Select</v>
      </c>
      <c r="P12" s="67"/>
      <c r="Q12" s="141" t="s">
        <v>60</v>
      </c>
      <c r="R12" s="99" t="str">
        <f t="shared" ref="R12" si="17">Q12</f>
        <v>Select</v>
      </c>
      <c r="S12" s="67"/>
      <c r="T12" s="141" t="s">
        <v>60</v>
      </c>
      <c r="U12" s="99" t="str">
        <f t="shared" ref="U12" si="18">T12</f>
        <v>Select</v>
      </c>
      <c r="V12" s="67"/>
      <c r="W12" s="141" t="s">
        <v>60</v>
      </c>
      <c r="X12" s="99" t="str">
        <f t="shared" ref="X12" si="19">W12</f>
        <v>Select</v>
      </c>
      <c r="Y12" s="67"/>
      <c r="Z12" s="141" t="s">
        <v>60</v>
      </c>
      <c r="AA12" s="99" t="str">
        <f t="shared" ref="AA12" si="20">Z12</f>
        <v>Select</v>
      </c>
      <c r="AB12" s="67"/>
      <c r="AC12" s="141" t="s">
        <v>60</v>
      </c>
      <c r="AD12" s="99" t="str">
        <f t="shared" ref="AD12" si="21">AC12</f>
        <v>Select</v>
      </c>
      <c r="AE12" s="67"/>
      <c r="AF12" s="141" t="s">
        <v>60</v>
      </c>
      <c r="AG12" s="99" t="str">
        <f t="shared" ref="AG12" si="22">AF12</f>
        <v>Select</v>
      </c>
      <c r="AH12" s="67"/>
      <c r="AI12" s="141" t="s">
        <v>60</v>
      </c>
      <c r="AJ12" s="99" t="str">
        <f t="shared" ref="AJ12" si="23">AI12</f>
        <v>Select</v>
      </c>
    </row>
    <row r="13" spans="1:37" x14ac:dyDescent="0.3">
      <c r="A13" s="79" t="s">
        <v>248</v>
      </c>
      <c r="B13" s="265" t="s">
        <v>60</v>
      </c>
      <c r="C13" s="100" t="str">
        <f t="shared" ref="C13" si="24">IF(B13="Select","",B13)</f>
        <v/>
      </c>
      <c r="D13" s="67"/>
      <c r="E13" s="141" t="s">
        <v>60</v>
      </c>
      <c r="F13" s="100" t="str">
        <f t="shared" ref="F13" si="25">IF(E13="Select","",E13)</f>
        <v/>
      </c>
      <c r="G13" s="67"/>
      <c r="H13" s="141" t="s">
        <v>60</v>
      </c>
      <c r="I13" s="100" t="str">
        <f t="shared" ref="I13" si="26">IF(H13="Select","",H13)</f>
        <v/>
      </c>
      <c r="J13" s="67"/>
      <c r="K13" s="141" t="s">
        <v>60</v>
      </c>
      <c r="L13" s="100" t="str">
        <f t="shared" ref="L13" si="27">IF(K13="Select","",K13)</f>
        <v/>
      </c>
      <c r="M13" s="67"/>
      <c r="N13" s="141" t="s">
        <v>60</v>
      </c>
      <c r="O13" s="100" t="str">
        <f t="shared" ref="O13" si="28">IF(N13="Select","",N13)</f>
        <v/>
      </c>
      <c r="P13" s="67"/>
      <c r="Q13" s="141" t="s">
        <v>60</v>
      </c>
      <c r="R13" s="100" t="str">
        <f t="shared" ref="R13" si="29">IF(Q13="Select","",Q13)</f>
        <v/>
      </c>
      <c r="S13" s="67"/>
      <c r="T13" s="141" t="s">
        <v>60</v>
      </c>
      <c r="U13" s="100" t="str">
        <f t="shared" ref="U13" si="30">IF(T13="Select","",T13)</f>
        <v/>
      </c>
      <c r="V13" s="67"/>
      <c r="W13" s="141" t="s">
        <v>60</v>
      </c>
      <c r="X13" s="100" t="str">
        <f t="shared" ref="X13" si="31">IF(W13="Select","",W13)</f>
        <v/>
      </c>
      <c r="Y13" s="67"/>
      <c r="Z13" s="141" t="s">
        <v>60</v>
      </c>
      <c r="AA13" s="100" t="str">
        <f t="shared" ref="AA13" si="32">IF(Z13="Select","",Z13)</f>
        <v/>
      </c>
      <c r="AB13" s="67"/>
      <c r="AC13" s="141" t="s">
        <v>60</v>
      </c>
      <c r="AD13" s="100" t="str">
        <f t="shared" ref="AD13" si="33">IF(AC13="Select","",AC13)</f>
        <v/>
      </c>
      <c r="AE13" s="67"/>
      <c r="AF13" s="141" t="s">
        <v>60</v>
      </c>
      <c r="AG13" s="100" t="str">
        <f t="shared" ref="AG13" si="34">IF(AF13="Select","",AF13)</f>
        <v/>
      </c>
      <c r="AH13" s="67"/>
      <c r="AI13" s="141" t="s">
        <v>60</v>
      </c>
      <c r="AJ13" s="100" t="str">
        <f t="shared" ref="AJ13" si="35">IF(AI13="Select","",AI13)</f>
        <v/>
      </c>
    </row>
    <row r="14" spans="1:37" x14ac:dyDescent="0.3">
      <c r="A14" s="79" t="s">
        <v>59</v>
      </c>
      <c r="B14" s="101" t="str">
        <f>IF(B13="Select","",(VLOOKUP(B11&amp;B13,source!$D$2:$G$315,4,0)))</f>
        <v/>
      </c>
      <c r="C14" s="99" t="str">
        <f t="shared" ref="C14:C15" si="36">B14</f>
        <v/>
      </c>
      <c r="D14" s="67"/>
      <c r="E14" s="101" t="str">
        <f>IF(E13="Select","",(VLOOKUP(E11&amp;E13,source!$D$2:$G$315,4,0)))</f>
        <v/>
      </c>
      <c r="F14" s="99" t="str">
        <f t="shared" ref="F14:F15" si="37">E14</f>
        <v/>
      </c>
      <c r="G14" s="67"/>
      <c r="H14" s="101" t="str">
        <f>IF(H13="Select","",(VLOOKUP(H11&amp;H13,source!$D$2:$G$315,4,0)))</f>
        <v/>
      </c>
      <c r="I14" s="99" t="str">
        <f t="shared" ref="I14:I15" si="38">H14</f>
        <v/>
      </c>
      <c r="J14" s="67"/>
      <c r="K14" s="101" t="str">
        <f>IF(K13="Select","",(VLOOKUP(K11&amp;K13,source!$D$2:$G$315,4,0)))</f>
        <v/>
      </c>
      <c r="L14" s="99" t="str">
        <f t="shared" ref="L14:L15" si="39">K14</f>
        <v/>
      </c>
      <c r="M14" s="67"/>
      <c r="N14" s="101" t="str">
        <f>IF(N13="Select","",(VLOOKUP(N11&amp;N13,source!$D$2:$G$315,4,0)))</f>
        <v/>
      </c>
      <c r="O14" s="99" t="str">
        <f t="shared" ref="O14:O15" si="40">N14</f>
        <v/>
      </c>
      <c r="P14" s="67"/>
      <c r="Q14" s="101" t="str">
        <f>IF(Q13="Select","",(VLOOKUP(Q11&amp;Q13,source!$D$2:$G$315,4,0)))</f>
        <v/>
      </c>
      <c r="R14" s="99" t="str">
        <f t="shared" ref="R14:R15" si="41">Q14</f>
        <v/>
      </c>
      <c r="S14" s="67"/>
      <c r="T14" s="101" t="str">
        <f>IF(T13="Select","",(VLOOKUP(T11&amp;T13,source!$D$2:$G$315,4,0)))</f>
        <v/>
      </c>
      <c r="U14" s="99" t="str">
        <f t="shared" ref="U14:U15" si="42">T14</f>
        <v/>
      </c>
      <c r="V14" s="67"/>
      <c r="W14" s="101" t="str">
        <f>IF(W13="Select","",(VLOOKUP(W11&amp;W13,source!$D$2:$G$315,4,0)))</f>
        <v/>
      </c>
      <c r="X14" s="99" t="str">
        <f t="shared" ref="X14:X15" si="43">W14</f>
        <v/>
      </c>
      <c r="Y14" s="67"/>
      <c r="Z14" s="101" t="str">
        <f>IF(Z13="Select","",(VLOOKUP(Z11&amp;Z13,source!$D$2:$G$315,4,0)))</f>
        <v/>
      </c>
      <c r="AA14" s="99" t="str">
        <f t="shared" ref="AA14:AA15" si="44">Z14</f>
        <v/>
      </c>
      <c r="AB14" s="67"/>
      <c r="AC14" s="101" t="str">
        <f>IF(AC13="Select","",(VLOOKUP(AC11&amp;AC13,source!$D$2:$G$315,4,0)))</f>
        <v/>
      </c>
      <c r="AD14" s="99" t="str">
        <f t="shared" ref="AD14:AD15" si="45">AC14</f>
        <v/>
      </c>
      <c r="AE14" s="67"/>
      <c r="AF14" s="101" t="str">
        <f>IF(AF13="Select","",(VLOOKUP(AF11&amp;AF13,source!$D$2:$G$315,4,0)))</f>
        <v/>
      </c>
      <c r="AG14" s="99" t="str">
        <f t="shared" ref="AG14:AG15" si="46">AF14</f>
        <v/>
      </c>
      <c r="AH14" s="67"/>
      <c r="AI14" s="101" t="str">
        <f>IF(AI13="Select","",(VLOOKUP(AI11&amp;AI13,source!$D$2:$G$315,4,0)))</f>
        <v/>
      </c>
      <c r="AJ14" s="99" t="str">
        <f t="shared" ref="AJ14:AJ15" si="47">AI14</f>
        <v/>
      </c>
      <c r="AK14" s="67"/>
    </row>
    <row r="15" spans="1:37" ht="28.8" hidden="1" x14ac:dyDescent="0.3">
      <c r="A15" s="79" t="s">
        <v>252</v>
      </c>
      <c r="B15" s="101" t="e">
        <f>VLOOKUP(B11&amp;B13,source!$D$2:$H$315,5,0)</f>
        <v>#N/A</v>
      </c>
      <c r="C15" s="99" t="e">
        <f t="shared" si="36"/>
        <v>#N/A</v>
      </c>
      <c r="D15" s="67"/>
      <c r="E15" s="101" t="e">
        <f>VLOOKUP(E11&amp;E13,source!$D$2:$H$315,5,0)</f>
        <v>#N/A</v>
      </c>
      <c r="F15" s="99" t="e">
        <f t="shared" si="37"/>
        <v>#N/A</v>
      </c>
      <c r="G15" s="67"/>
      <c r="H15" s="101" t="e">
        <f>VLOOKUP(H11&amp;H13,source!$D$2:$H$315,5,0)</f>
        <v>#N/A</v>
      </c>
      <c r="I15" s="99" t="e">
        <f t="shared" si="38"/>
        <v>#N/A</v>
      </c>
      <c r="J15" s="67"/>
      <c r="K15" s="101" t="e">
        <f>VLOOKUP(K11&amp;K13,source!$D$2:$H$315,5,0)</f>
        <v>#N/A</v>
      </c>
      <c r="L15" s="99" t="e">
        <f t="shared" si="39"/>
        <v>#N/A</v>
      </c>
      <c r="M15" s="67"/>
      <c r="N15" s="101" t="e">
        <f>VLOOKUP(N11&amp;N13,source!$D$2:$H$315,5,0)</f>
        <v>#N/A</v>
      </c>
      <c r="O15" s="99" t="e">
        <f t="shared" si="40"/>
        <v>#N/A</v>
      </c>
      <c r="P15" s="67"/>
      <c r="Q15" s="101" t="e">
        <f>VLOOKUP(Q11&amp;Q13,source!$D$2:$H$315,5,0)</f>
        <v>#N/A</v>
      </c>
      <c r="R15" s="99" t="e">
        <f t="shared" si="41"/>
        <v>#N/A</v>
      </c>
      <c r="S15" s="67"/>
      <c r="T15" s="101" t="e">
        <f>VLOOKUP(T11&amp;T13,source!$D$2:$H$315,5,0)</f>
        <v>#N/A</v>
      </c>
      <c r="U15" s="99" t="e">
        <f t="shared" si="42"/>
        <v>#N/A</v>
      </c>
      <c r="V15" s="67"/>
      <c r="W15" s="101" t="e">
        <f>VLOOKUP(W11&amp;W13,source!$D$2:$H$315,5,0)</f>
        <v>#N/A</v>
      </c>
      <c r="X15" s="99" t="e">
        <f t="shared" si="43"/>
        <v>#N/A</v>
      </c>
      <c r="Y15" s="67"/>
      <c r="Z15" s="101" t="e">
        <f>VLOOKUP(Z11&amp;Z13,source!$D$2:$H$315,5,0)</f>
        <v>#N/A</v>
      </c>
      <c r="AA15" s="99" t="e">
        <f t="shared" si="44"/>
        <v>#N/A</v>
      </c>
      <c r="AB15" s="67"/>
      <c r="AC15" s="101" t="e">
        <f>VLOOKUP(AC11&amp;AC13,source!$D$2:$H$315,5,0)</f>
        <v>#N/A</v>
      </c>
      <c r="AD15" s="99" t="e">
        <f t="shared" si="45"/>
        <v>#N/A</v>
      </c>
      <c r="AE15" s="67"/>
      <c r="AF15" s="101" t="e">
        <f>VLOOKUP(AF11&amp;AF13,source!$D$2:$H$315,5,0)</f>
        <v>#N/A</v>
      </c>
      <c r="AG15" s="99" t="e">
        <f t="shared" si="46"/>
        <v>#N/A</v>
      </c>
      <c r="AH15" s="67"/>
      <c r="AI15" s="101" t="e">
        <f>VLOOKUP(AI11&amp;AI13,source!$D$2:$H$315,5,0)</f>
        <v>#N/A</v>
      </c>
      <c r="AJ15" s="99" t="e">
        <f t="shared" si="47"/>
        <v>#N/A</v>
      </c>
      <c r="AK15" s="67"/>
    </row>
    <row r="16" spans="1:37" s="76" customFormat="1" x14ac:dyDescent="0.3">
      <c r="A16" s="79"/>
      <c r="B16" s="266"/>
      <c r="C16" s="267"/>
      <c r="E16" s="79"/>
      <c r="F16" s="267"/>
      <c r="H16" s="79"/>
      <c r="I16" s="267"/>
      <c r="K16" s="79"/>
      <c r="L16" s="267"/>
      <c r="N16" s="79"/>
      <c r="O16" s="267"/>
      <c r="Q16" s="79"/>
      <c r="R16" s="267"/>
      <c r="T16" s="79"/>
      <c r="U16" s="267"/>
      <c r="W16" s="79"/>
      <c r="X16" s="267"/>
      <c r="Z16" s="79"/>
      <c r="AA16" s="267"/>
      <c r="AC16" s="79"/>
      <c r="AD16" s="267"/>
      <c r="AF16" s="79"/>
      <c r="AG16" s="267"/>
      <c r="AI16" s="79"/>
      <c r="AJ16" s="267"/>
    </row>
    <row r="17" spans="1:37" x14ac:dyDescent="0.3">
      <c r="A17" s="79" t="s">
        <v>253</v>
      </c>
      <c r="B17" s="268" t="s">
        <v>62</v>
      </c>
      <c r="C17" s="269" t="str">
        <f t="shared" ref="C17:C18" si="48">B17</f>
        <v>Enter</v>
      </c>
      <c r="D17" s="98"/>
      <c r="E17" s="233" t="s">
        <v>62</v>
      </c>
      <c r="F17" s="269" t="str">
        <f t="shared" ref="F17:F18" si="49">E17</f>
        <v>Enter</v>
      </c>
      <c r="G17" s="98"/>
      <c r="H17" s="233" t="s">
        <v>62</v>
      </c>
      <c r="I17" s="269" t="str">
        <f t="shared" ref="I17:I18" si="50">H17</f>
        <v>Enter</v>
      </c>
      <c r="J17" s="98"/>
      <c r="K17" s="233" t="s">
        <v>62</v>
      </c>
      <c r="L17" s="269" t="str">
        <f t="shared" ref="L17:L18" si="51">K17</f>
        <v>Enter</v>
      </c>
      <c r="M17" s="98"/>
      <c r="N17" s="233" t="s">
        <v>62</v>
      </c>
      <c r="O17" s="269" t="str">
        <f t="shared" ref="O17:O18" si="52">N17</f>
        <v>Enter</v>
      </c>
      <c r="P17" s="98"/>
      <c r="Q17" s="233" t="s">
        <v>62</v>
      </c>
      <c r="R17" s="269" t="str">
        <f t="shared" ref="R17:R18" si="53">Q17</f>
        <v>Enter</v>
      </c>
      <c r="S17" s="98"/>
      <c r="T17" s="233" t="s">
        <v>62</v>
      </c>
      <c r="U17" s="269" t="str">
        <f t="shared" ref="U17:U18" si="54">T17</f>
        <v>Enter</v>
      </c>
      <c r="V17" s="98"/>
      <c r="W17" s="233" t="s">
        <v>62</v>
      </c>
      <c r="X17" s="269" t="str">
        <f t="shared" ref="X17:X18" si="55">W17</f>
        <v>Enter</v>
      </c>
      <c r="Y17" s="98"/>
      <c r="Z17" s="233" t="s">
        <v>62</v>
      </c>
      <c r="AA17" s="269" t="str">
        <f t="shared" ref="AA17:AA18" si="56">Z17</f>
        <v>Enter</v>
      </c>
      <c r="AB17" s="98"/>
      <c r="AC17" s="233" t="s">
        <v>62</v>
      </c>
      <c r="AD17" s="269" t="str">
        <f t="shared" ref="AD17:AD18" si="57">AC17</f>
        <v>Enter</v>
      </c>
      <c r="AE17" s="98"/>
      <c r="AF17" s="233" t="s">
        <v>62</v>
      </c>
      <c r="AG17" s="269" t="str">
        <f t="shared" ref="AG17:AG18" si="58">AF17</f>
        <v>Enter</v>
      </c>
      <c r="AH17" s="98"/>
      <c r="AI17" s="233" t="s">
        <v>62</v>
      </c>
      <c r="AJ17" s="269" t="str">
        <f t="shared" ref="AJ17:AJ18" si="59">AI17</f>
        <v>Enter</v>
      </c>
      <c r="AK17" s="98"/>
    </row>
    <row r="18" spans="1:37" x14ac:dyDescent="0.3">
      <c r="A18" s="79" t="s">
        <v>84</v>
      </c>
      <c r="B18" s="268" t="str">
        <f>IF(B17="Enter","Enter",IF(B12="Monthly","Enter",IF(B12="Delayed",(VLOOKUP(B11&amp;B14,source!$J$2:$N$147,5,0)))))</f>
        <v>Enter</v>
      </c>
      <c r="C18" s="269" t="str">
        <f t="shared" si="48"/>
        <v>Enter</v>
      </c>
      <c r="D18" s="68"/>
      <c r="E18" s="268" t="str">
        <f>IF(E17="Enter","Enter",IF(E12="Monthly","Enter",IF(E12="Delayed",(VLOOKUP(E11&amp;E14,source!$J$2:$N$147,5,0)))))</f>
        <v>Enter</v>
      </c>
      <c r="F18" s="269" t="str">
        <f t="shared" si="49"/>
        <v>Enter</v>
      </c>
      <c r="G18" s="68"/>
      <c r="H18" s="268" t="str">
        <f>IF(H17="Enter","Enter",IF(H12="Monthly","Enter",IF(H12="Delayed",(VLOOKUP(H11&amp;H14,source!$J$2:$N$147,5,0)))))</f>
        <v>Enter</v>
      </c>
      <c r="I18" s="269" t="str">
        <f t="shared" si="50"/>
        <v>Enter</v>
      </c>
      <c r="J18" s="68"/>
      <c r="K18" s="268" t="str">
        <f>IF(K17="Enter","Enter",IF(K12="Monthly","Enter",IF(K12="Delayed",(VLOOKUP(K11&amp;K14,source!$J$2:$N$147,5,0)))))</f>
        <v>Enter</v>
      </c>
      <c r="L18" s="269" t="str">
        <f t="shared" si="51"/>
        <v>Enter</v>
      </c>
      <c r="M18" s="68"/>
      <c r="N18" s="268" t="str">
        <f>IF(N17="Enter","Enter",IF(N12="Monthly","Enter",IF(N12="Delayed",(VLOOKUP(N11&amp;N14,source!$J$2:$N$147,5,0)))))</f>
        <v>Enter</v>
      </c>
      <c r="O18" s="269" t="str">
        <f t="shared" si="52"/>
        <v>Enter</v>
      </c>
      <c r="P18" s="68"/>
      <c r="Q18" s="268" t="str">
        <f>IF(Q17="Enter","Enter",IF(Q12="Monthly","Enter",IF(Q12="Delayed",(VLOOKUP(Q11&amp;Q14,source!$J$2:$N$147,5,0)))))</f>
        <v>Enter</v>
      </c>
      <c r="R18" s="269" t="str">
        <f t="shared" si="53"/>
        <v>Enter</v>
      </c>
      <c r="S18" s="68"/>
      <c r="T18" s="268" t="str">
        <f>IF(T17="Enter","Enter",IF(T12="Monthly","Enter",IF(T12="Delayed",(VLOOKUP(T11&amp;T14,source!$J$2:$N$147,5,0)))))</f>
        <v>Enter</v>
      </c>
      <c r="U18" s="269" t="str">
        <f t="shared" si="54"/>
        <v>Enter</v>
      </c>
      <c r="V18" s="68"/>
      <c r="W18" s="268" t="str">
        <f>IF(W17="Enter","Enter",IF(W12="Monthly","Enter",IF(W12="Delayed",(VLOOKUP(W11&amp;W14,source!$J$2:$N$147,5,0)))))</f>
        <v>Enter</v>
      </c>
      <c r="X18" s="269" t="str">
        <f t="shared" si="55"/>
        <v>Enter</v>
      </c>
      <c r="Y18" s="68"/>
      <c r="Z18" s="268" t="str">
        <f>IF(Z17="Enter","Enter",IF(Z12="Monthly","Enter",IF(Z12="Delayed",(VLOOKUP(Z11&amp;Z14,source!$J$2:$N$147,5,0)))))</f>
        <v>Enter</v>
      </c>
      <c r="AA18" s="269" t="str">
        <f t="shared" si="56"/>
        <v>Enter</v>
      </c>
      <c r="AB18" s="68"/>
      <c r="AC18" s="268" t="str">
        <f>IF(AC17="Enter","Enter",IF(AC12="Monthly","Enter",IF(AC12="Delayed",(VLOOKUP(AC11&amp;AC14,source!$J$2:$N$147,5,0)))))</f>
        <v>Enter</v>
      </c>
      <c r="AD18" s="269" t="str">
        <f t="shared" si="57"/>
        <v>Enter</v>
      </c>
      <c r="AE18" s="68"/>
      <c r="AF18" s="268" t="str">
        <f>IF(AF17="Enter","Enter",IF(AF12="Monthly","Enter",IF(AF12="Delayed",(VLOOKUP(AF11&amp;AF14,source!$J$2:$N$147,5,0)))))</f>
        <v>Enter</v>
      </c>
      <c r="AG18" s="269" t="str">
        <f t="shared" si="58"/>
        <v>Enter</v>
      </c>
      <c r="AH18" s="68"/>
      <c r="AI18" s="268" t="str">
        <f>IF(AI17="Enter","Enter",IF(AI12="Monthly","Enter",IF(AI12="Delayed",(VLOOKUP(AI11&amp;AI14,source!$J$2:$N$147,5,0)))))</f>
        <v>Enter</v>
      </c>
      <c r="AJ18" s="269" t="str">
        <f t="shared" si="59"/>
        <v>Enter</v>
      </c>
      <c r="AK18" s="68"/>
    </row>
    <row r="19" spans="1:37" ht="28.8" x14ac:dyDescent="0.3">
      <c r="A19" s="79" t="s">
        <v>231</v>
      </c>
      <c r="B19" s="265" t="s">
        <v>60</v>
      </c>
      <c r="C19" s="100" t="s">
        <v>60</v>
      </c>
      <c r="D19" s="67"/>
      <c r="E19" s="141" t="s">
        <v>60</v>
      </c>
      <c r="F19" s="100" t="s">
        <v>60</v>
      </c>
      <c r="G19" s="67"/>
      <c r="H19" s="141" t="s">
        <v>60</v>
      </c>
      <c r="I19" s="100" t="s">
        <v>60</v>
      </c>
      <c r="J19" s="67"/>
      <c r="K19" s="141" t="s">
        <v>60</v>
      </c>
      <c r="L19" s="100" t="s">
        <v>60</v>
      </c>
      <c r="M19" s="67"/>
      <c r="N19" s="141" t="s">
        <v>60</v>
      </c>
      <c r="O19" s="100" t="s">
        <v>60</v>
      </c>
      <c r="P19" s="67"/>
      <c r="Q19" s="141" t="s">
        <v>60</v>
      </c>
      <c r="R19" s="100" t="s">
        <v>60</v>
      </c>
      <c r="S19" s="67"/>
      <c r="T19" s="141" t="s">
        <v>60</v>
      </c>
      <c r="U19" s="100" t="s">
        <v>60</v>
      </c>
      <c r="V19" s="67"/>
      <c r="W19" s="141" t="s">
        <v>60</v>
      </c>
      <c r="X19" s="100" t="s">
        <v>60</v>
      </c>
      <c r="Y19" s="67"/>
      <c r="Z19" s="141" t="s">
        <v>60</v>
      </c>
      <c r="AA19" s="100" t="s">
        <v>60</v>
      </c>
      <c r="AB19" s="67"/>
      <c r="AC19" s="141" t="s">
        <v>60</v>
      </c>
      <c r="AD19" s="100" t="s">
        <v>60</v>
      </c>
      <c r="AE19" s="67"/>
      <c r="AF19" s="141" t="s">
        <v>60</v>
      </c>
      <c r="AG19" s="100" t="s">
        <v>60</v>
      </c>
      <c r="AH19" s="67"/>
      <c r="AI19" s="141" t="s">
        <v>60</v>
      </c>
      <c r="AJ19" s="100" t="s">
        <v>60</v>
      </c>
    </row>
    <row r="20" spans="1:37" ht="28.8" hidden="1" x14ac:dyDescent="0.3">
      <c r="A20" s="79" t="s">
        <v>276</v>
      </c>
      <c r="B20" s="102" t="e">
        <f>INDEX(BasePayment,MATCH('W-2PaymentCalculator-DoNotPrint'!B19,Placement,0))</f>
        <v>#N/A</v>
      </c>
      <c r="C20" s="103" t="e">
        <f>INDEX(BasePayment,MATCH('W-2PaymentCalculator-DoNotPrint'!C19,Placement,0))</f>
        <v>#N/A</v>
      </c>
      <c r="D20" s="68"/>
      <c r="E20" s="142" t="e">
        <f>INDEX(BasePayment,MATCH('W-2PaymentCalculator-DoNotPrint'!E19,Placement,0))</f>
        <v>#N/A</v>
      </c>
      <c r="F20" s="103" t="e">
        <f>INDEX(BasePayment,MATCH('W-2PaymentCalculator-DoNotPrint'!F19,Placement,0))</f>
        <v>#N/A</v>
      </c>
      <c r="G20" s="68"/>
      <c r="H20" s="142" t="e">
        <f>INDEX(BasePayment,MATCH('W-2PaymentCalculator-DoNotPrint'!H19,Placement,0))</f>
        <v>#N/A</v>
      </c>
      <c r="I20" s="103" t="e">
        <f>INDEX(BasePayment,MATCH('W-2PaymentCalculator-DoNotPrint'!I19,Placement,0))</f>
        <v>#N/A</v>
      </c>
      <c r="J20" s="68"/>
      <c r="K20" s="142" t="e">
        <f>INDEX(BasePayment,MATCH('W-2PaymentCalculator-DoNotPrint'!K19,Placement,0))</f>
        <v>#N/A</v>
      </c>
      <c r="L20" s="103" t="e">
        <f>INDEX(BasePayment,MATCH('W-2PaymentCalculator-DoNotPrint'!L19,Placement,0))</f>
        <v>#N/A</v>
      </c>
      <c r="M20" s="68"/>
      <c r="N20" s="142" t="e">
        <f>INDEX(BasePayment,MATCH('W-2PaymentCalculator-DoNotPrint'!N19,Placement,0))</f>
        <v>#N/A</v>
      </c>
      <c r="O20" s="103" t="e">
        <f>INDEX(BasePayment,MATCH('W-2PaymentCalculator-DoNotPrint'!O19,Placement,0))</f>
        <v>#N/A</v>
      </c>
      <c r="P20" s="68"/>
      <c r="Q20" s="142" t="e">
        <f>INDEX(BasePayment,MATCH('W-2PaymentCalculator-DoNotPrint'!Q19,Placement,0))</f>
        <v>#N/A</v>
      </c>
      <c r="R20" s="103" t="e">
        <f>INDEX(BasePayment,MATCH('W-2PaymentCalculator-DoNotPrint'!R19,Placement,0))</f>
        <v>#N/A</v>
      </c>
      <c r="S20" s="68"/>
      <c r="T20" s="142" t="e">
        <f>INDEX(BasePayment,MATCH('W-2PaymentCalculator-DoNotPrint'!T19,Placement,0))</f>
        <v>#N/A</v>
      </c>
      <c r="U20" s="103" t="e">
        <f>INDEX(BasePayment,MATCH('W-2PaymentCalculator-DoNotPrint'!U19,Placement,0))</f>
        <v>#N/A</v>
      </c>
      <c r="V20" s="68"/>
      <c r="W20" s="142" t="e">
        <f>INDEX(BasePayment,MATCH('W-2PaymentCalculator-DoNotPrint'!W19,Placement,0))</f>
        <v>#N/A</v>
      </c>
      <c r="X20" s="103" t="e">
        <f>INDEX(BasePayment,MATCH('W-2PaymentCalculator-DoNotPrint'!X19,Placement,0))</f>
        <v>#N/A</v>
      </c>
      <c r="Y20" s="68"/>
      <c r="Z20" s="142" t="e">
        <f>INDEX(BasePayment,MATCH('W-2PaymentCalculator-DoNotPrint'!Z19,Placement,0))</f>
        <v>#N/A</v>
      </c>
      <c r="AA20" s="103" t="e">
        <f>INDEX(BasePayment,MATCH('W-2PaymentCalculator-DoNotPrint'!AA19,Placement,0))</f>
        <v>#N/A</v>
      </c>
      <c r="AB20" s="68"/>
      <c r="AC20" s="142" t="e">
        <f>INDEX(BasePayment,MATCH('W-2PaymentCalculator-DoNotPrint'!AC19,Placement,0))</f>
        <v>#N/A</v>
      </c>
      <c r="AD20" s="103" t="e">
        <f>INDEX(BasePayment,MATCH('W-2PaymentCalculator-DoNotPrint'!AD19,Placement,0))</f>
        <v>#N/A</v>
      </c>
      <c r="AE20" s="68"/>
      <c r="AF20" s="142" t="e">
        <f>INDEX(BasePayment,MATCH('W-2PaymentCalculator-DoNotPrint'!AF19,Placement,0))</f>
        <v>#N/A</v>
      </c>
      <c r="AG20" s="103" t="e">
        <f>INDEX(BasePayment,MATCH('W-2PaymentCalculator-DoNotPrint'!AG19,Placement,0))</f>
        <v>#N/A</v>
      </c>
      <c r="AH20" s="68"/>
      <c r="AI20" s="142" t="e">
        <f>INDEX(BasePayment,MATCH('W-2PaymentCalculator-DoNotPrint'!AI19,Placement,0))</f>
        <v>#N/A</v>
      </c>
      <c r="AJ20" s="103" t="e">
        <f>INDEX(BasePayment,MATCH('W-2PaymentCalculator-DoNotPrint'!AJ19,Placement,0))</f>
        <v>#N/A</v>
      </c>
    </row>
    <row r="21" spans="1:37" ht="28.8" hidden="1" x14ac:dyDescent="0.3">
      <c r="A21" s="79" t="s">
        <v>251</v>
      </c>
      <c r="B21" s="104" t="e">
        <f t="array" ref="B21">INDEX(source!$P$2:$S$66,MATCH(1,(source!$Q$2:$Q$66=B15)*(source!$P$2:$P$66=B19),0),4)</f>
        <v>#N/A</v>
      </c>
      <c r="C21" s="105" t="e">
        <f t="array" ref="C21">INDEX(source!$P$2:$S$66,MATCH(1,(source!$Q$2:$Q$66=C15)*(source!$P$2:$P$66=C19),0),4)</f>
        <v>#N/A</v>
      </c>
      <c r="D21" s="69"/>
      <c r="E21" s="143" t="e">
        <f t="array" ref="E21">INDEX(source!$P$2:$S$66,MATCH(1,(source!$Q$2:$Q$66=E15)*(source!$P$2:$P$66=E19),0),4)</f>
        <v>#N/A</v>
      </c>
      <c r="F21" s="105" t="e">
        <f t="array" ref="F21">INDEX(source!$P$2:$S$66,MATCH(1,(source!$Q$2:$Q$66=F15)*(source!$P$2:$P$66=F19),0),4)</f>
        <v>#N/A</v>
      </c>
      <c r="G21" s="69"/>
      <c r="H21" s="143" t="e">
        <f t="array" ref="H21">INDEX(source!$P$2:$S$66,MATCH(1,(source!$Q$2:$Q$66=H15)*(source!$P$2:$P$66=H19),0),4)</f>
        <v>#N/A</v>
      </c>
      <c r="I21" s="105" t="e">
        <f t="array" ref="I21">INDEX(source!$P$2:$S$66,MATCH(1,(source!$Q$2:$Q$66=I15)*(source!$P$2:$P$66=I19),0),4)</f>
        <v>#N/A</v>
      </c>
      <c r="J21" s="69"/>
      <c r="K21" s="143" t="e">
        <f t="array" ref="K21">INDEX(source!$P$2:$S$66,MATCH(1,(source!$Q$2:$Q$66=K15)*(source!$P$2:$P$66=K19),0),4)</f>
        <v>#N/A</v>
      </c>
      <c r="L21" s="105" t="e">
        <f t="array" ref="L21">INDEX(source!$P$2:$S$66,MATCH(1,(source!$Q$2:$Q$66=L15)*(source!$P$2:$P$66=L19),0),4)</f>
        <v>#N/A</v>
      </c>
      <c r="M21" s="69"/>
      <c r="N21" s="143" t="e">
        <f t="array" ref="N21">INDEX(source!$P$2:$S$66,MATCH(1,(source!$Q$2:$Q$66=N15)*(source!$P$2:$P$66=N19),0),4)</f>
        <v>#N/A</v>
      </c>
      <c r="O21" s="105" t="e">
        <f t="array" ref="O21">INDEX(source!$P$2:$S$66,MATCH(1,(source!$Q$2:$Q$66=O15)*(source!$P$2:$P$66=O19),0),4)</f>
        <v>#N/A</v>
      </c>
      <c r="P21" s="69"/>
      <c r="Q21" s="143" t="e">
        <f t="array" ref="Q21">INDEX(source!$P$2:$S$66,MATCH(1,(source!$Q$2:$Q$66=Q15)*(source!$P$2:$P$66=Q19),0),4)</f>
        <v>#N/A</v>
      </c>
      <c r="R21" s="105" t="e">
        <f t="array" ref="R21">INDEX(source!$P$2:$S$66,MATCH(1,(source!$Q$2:$Q$66=R15)*(source!$P$2:$P$66=R19),0),4)</f>
        <v>#N/A</v>
      </c>
      <c r="S21" s="69"/>
      <c r="T21" s="143" t="e">
        <f t="array" ref="T21">INDEX(source!$P$2:$S$66,MATCH(1,(source!$Q$2:$Q$66=T15)*(source!$P$2:$P$66=T19),0),4)</f>
        <v>#N/A</v>
      </c>
      <c r="U21" s="105" t="e">
        <f t="array" ref="U21">INDEX(source!$P$2:$S$66,MATCH(1,(source!$Q$2:$Q$66=U15)*(source!$P$2:$P$66=U19),0),4)</f>
        <v>#N/A</v>
      </c>
      <c r="V21" s="69"/>
      <c r="W21" s="143" t="e">
        <f t="array" ref="W21">INDEX(source!$P$2:$S$66,MATCH(1,(source!$Q$2:$Q$66=W15)*(source!$P$2:$P$66=W19),0),4)</f>
        <v>#N/A</v>
      </c>
      <c r="X21" s="105" t="e">
        <f t="array" ref="X21">INDEX(source!$P$2:$S$66,MATCH(1,(source!$Q$2:$Q$66=X15)*(source!$P$2:$P$66=X19),0),4)</f>
        <v>#N/A</v>
      </c>
      <c r="Y21" s="69"/>
      <c r="Z21" s="143" t="e">
        <f t="array" ref="Z21">INDEX(source!$P$2:$S$66,MATCH(1,(source!$Q$2:$Q$66=Z15)*(source!$P$2:$P$66=Z19),0),4)</f>
        <v>#N/A</v>
      </c>
      <c r="AA21" s="105" t="e">
        <f t="array" ref="AA21">INDEX(source!$P$2:$S$66,MATCH(1,(source!$Q$2:$Q$66=AA15)*(source!$P$2:$P$66=AA19),0),4)</f>
        <v>#N/A</v>
      </c>
      <c r="AB21" s="69"/>
      <c r="AC21" s="143" t="e">
        <f t="array" ref="AC21">INDEX(source!$P$2:$S$66,MATCH(1,(source!$Q$2:$Q$66=AC15)*(source!$P$2:$P$66=AC19),0),4)</f>
        <v>#N/A</v>
      </c>
      <c r="AD21" s="105" t="e">
        <f t="array" ref="AD21">INDEX(source!$P$2:$S$66,MATCH(1,(source!$Q$2:$Q$66=AD15)*(source!$P$2:$P$66=AD19),0),4)</f>
        <v>#N/A</v>
      </c>
      <c r="AE21" s="69"/>
      <c r="AF21" s="143" t="e">
        <f t="array" ref="AF21">INDEX(source!$P$2:$S$66,MATCH(1,(source!$Q$2:$Q$66=AF15)*(source!$P$2:$P$66=AF19),0),4)</f>
        <v>#N/A</v>
      </c>
      <c r="AG21" s="105" t="e">
        <f t="array" ref="AG21">INDEX(source!$P$2:$S$66,MATCH(1,(source!$Q$2:$Q$66=AG15)*(source!$P$2:$P$66=AG19),0),4)</f>
        <v>#N/A</v>
      </c>
      <c r="AH21" s="69"/>
      <c r="AI21" s="143" t="e">
        <f t="array" ref="AI21">INDEX(source!$P$2:$S$66,MATCH(1,(source!$Q$2:$Q$66=AI15)*(source!$P$2:$P$66=AI19),0),4)</f>
        <v>#N/A</v>
      </c>
      <c r="AJ21" s="105" t="e">
        <f t="array" ref="AJ21">INDEX(source!$P$2:$S$66,MATCH(1,(source!$Q$2:$Q$66=AJ15)*(source!$P$2:$P$66=AJ19),0),4)</f>
        <v>#N/A</v>
      </c>
    </row>
    <row r="22" spans="1:37" ht="28.8" x14ac:dyDescent="0.3">
      <c r="A22" s="79" t="s">
        <v>94</v>
      </c>
      <c r="B22" s="101" t="str">
        <f>IF(B18="Enter","",(DATEDIF(B17,B18,"md")+1))</f>
        <v/>
      </c>
      <c r="C22" s="99" t="str">
        <f>IF(C18="Enter","",(DATEDIF(C17,C18,"md")+1))</f>
        <v/>
      </c>
      <c r="D22" s="67"/>
      <c r="E22" s="275" t="str">
        <f t="shared" ref="E22:F22" si="60">IF(E18="Enter","",(DATEDIF(E17,E18,"md")+1))</f>
        <v/>
      </c>
      <c r="F22" s="99" t="str">
        <f t="shared" si="60"/>
        <v/>
      </c>
      <c r="G22" s="67"/>
      <c r="H22" s="275" t="str">
        <f t="shared" ref="H22:I22" si="61">IF(H18="Enter","",(DATEDIF(H17,H18,"md")+1))</f>
        <v/>
      </c>
      <c r="I22" s="99" t="str">
        <f t="shared" si="61"/>
        <v/>
      </c>
      <c r="J22" s="67"/>
      <c r="K22" s="275" t="str">
        <f t="shared" ref="K22:L22" si="62">IF(K18="Enter","",(DATEDIF(K17,K18,"md")+1))</f>
        <v/>
      </c>
      <c r="L22" s="99" t="str">
        <f t="shared" si="62"/>
        <v/>
      </c>
      <c r="M22" s="67"/>
      <c r="N22" s="275" t="str">
        <f t="shared" ref="N22:O22" si="63">IF(N18="Enter","",(DATEDIF(N17,N18,"md")+1))</f>
        <v/>
      </c>
      <c r="O22" s="99" t="str">
        <f t="shared" si="63"/>
        <v/>
      </c>
      <c r="P22" s="67"/>
      <c r="Q22" s="275" t="str">
        <f t="shared" ref="Q22:R22" si="64">IF(Q18="Enter","",(DATEDIF(Q17,Q18,"md")+1))</f>
        <v/>
      </c>
      <c r="R22" s="99" t="str">
        <f t="shared" si="64"/>
        <v/>
      </c>
      <c r="S22" s="67"/>
      <c r="T22" s="275" t="str">
        <f t="shared" ref="T22:U22" si="65">IF(T18="Enter","",(DATEDIF(T17,T18,"md")+1))</f>
        <v/>
      </c>
      <c r="U22" s="99" t="str">
        <f t="shared" si="65"/>
        <v/>
      </c>
      <c r="V22" s="67"/>
      <c r="W22" s="275" t="str">
        <f t="shared" ref="W22:X22" si="66">IF(W18="Enter","",(DATEDIF(W17,W18,"md")+1))</f>
        <v/>
      </c>
      <c r="X22" s="99" t="str">
        <f t="shared" si="66"/>
        <v/>
      </c>
      <c r="Y22" s="67"/>
      <c r="Z22" s="275" t="str">
        <f t="shared" ref="Z22:AA22" si="67">IF(Z18="Enter","",(DATEDIF(Z17,Z18,"md")+1))</f>
        <v/>
      </c>
      <c r="AA22" s="99" t="str">
        <f t="shared" si="67"/>
        <v/>
      </c>
      <c r="AB22" s="67"/>
      <c r="AC22" s="275" t="str">
        <f t="shared" ref="AC22:AD22" si="68">IF(AC18="Enter","",(DATEDIF(AC17,AC18,"md")+1))</f>
        <v/>
      </c>
      <c r="AD22" s="99" t="str">
        <f t="shared" si="68"/>
        <v/>
      </c>
      <c r="AE22" s="67"/>
      <c r="AF22" s="275" t="str">
        <f t="shared" ref="AF22:AG22" si="69">IF(AF18="Enter","",(DATEDIF(AF17,AF18,"md")+1))</f>
        <v/>
      </c>
      <c r="AG22" s="99" t="str">
        <f t="shared" si="69"/>
        <v/>
      </c>
      <c r="AH22" s="67"/>
      <c r="AI22" s="275" t="str">
        <f t="shared" ref="AI22:AJ22" si="70">IF(AI18="Enter","",(DATEDIF(AI17,AI18,"md")+1))</f>
        <v/>
      </c>
      <c r="AJ22" s="99" t="str">
        <f t="shared" si="70"/>
        <v/>
      </c>
      <c r="AK22" s="67"/>
    </row>
    <row r="23" spans="1:37" ht="17.25" customHeight="1" x14ac:dyDescent="0.3">
      <c r="A23" s="79" t="s">
        <v>290</v>
      </c>
      <c r="B23" s="102" t="str">
        <f t="shared" ref="B23:C23" si="71">IF(B22="","",MAX(0,MIN(B20,TRUNC(B21*B22,0))))</f>
        <v/>
      </c>
      <c r="C23" s="103" t="str">
        <f t="shared" si="71"/>
        <v/>
      </c>
      <c r="D23" s="68"/>
      <c r="E23" s="142" t="str">
        <f t="shared" ref="E23:F23" si="72">IF(E22="","",MAX(0,MIN(E20,TRUNC(E21*E22,0))))</f>
        <v/>
      </c>
      <c r="F23" s="103" t="str">
        <f t="shared" si="72"/>
        <v/>
      </c>
      <c r="H23" s="142" t="str">
        <f t="shared" ref="H23:I23" si="73">IF(H22="","",MAX(0,MIN(H20,TRUNC(H21*H22,0))))</f>
        <v/>
      </c>
      <c r="I23" s="103" t="str">
        <f t="shared" si="73"/>
        <v/>
      </c>
      <c r="J23" s="68"/>
      <c r="K23" s="142" t="str">
        <f t="shared" ref="K23:L23" si="74">IF(K22="","",MAX(0,MIN(K20,TRUNC(K21*K22,0))))</f>
        <v/>
      </c>
      <c r="L23" s="103" t="str">
        <f t="shared" si="74"/>
        <v/>
      </c>
      <c r="M23" s="68"/>
      <c r="N23" s="142" t="str">
        <f t="shared" ref="N23:O23" si="75">IF(N22="","",MAX(0,MIN(N20,TRUNC(N21*N22,0))))</f>
        <v/>
      </c>
      <c r="O23" s="103" t="str">
        <f t="shared" si="75"/>
        <v/>
      </c>
      <c r="P23" s="68"/>
      <c r="Q23" s="142" t="str">
        <f t="shared" ref="Q23:R23" si="76">IF(Q22="","",MAX(0,MIN(Q20,TRUNC(Q21*Q22,0))))</f>
        <v/>
      </c>
      <c r="R23" s="103" t="str">
        <f t="shared" si="76"/>
        <v/>
      </c>
      <c r="S23" s="68"/>
      <c r="T23" s="142" t="str">
        <f t="shared" ref="T23:U23" si="77">IF(T22="","",MAX(0,MIN(T20,TRUNC(T21*T22,0))))</f>
        <v/>
      </c>
      <c r="U23" s="103" t="str">
        <f t="shared" si="77"/>
        <v/>
      </c>
      <c r="V23" s="68"/>
      <c r="W23" s="142" t="str">
        <f t="shared" ref="W23:X23" si="78">IF(W22="","",MAX(0,MIN(W20,TRUNC(W21*W22,0))))</f>
        <v/>
      </c>
      <c r="X23" s="103" t="str">
        <f t="shared" si="78"/>
        <v/>
      </c>
      <c r="Y23" s="68"/>
      <c r="Z23" s="142" t="str">
        <f t="shared" ref="Z23:AA23" si="79">IF(Z22="","",MAX(0,MIN(Z20,TRUNC(Z21*Z22,0))))</f>
        <v/>
      </c>
      <c r="AA23" s="103" t="str">
        <f t="shared" si="79"/>
        <v/>
      </c>
      <c r="AB23" s="68"/>
      <c r="AC23" s="142" t="str">
        <f t="shared" ref="AC23:AD23" si="80">IF(AC22="","",MAX(0,MIN(AC20,TRUNC(AC21*AC22,0))))</f>
        <v/>
      </c>
      <c r="AD23" s="103" t="str">
        <f t="shared" si="80"/>
        <v/>
      </c>
      <c r="AE23" s="68"/>
      <c r="AF23" s="142" t="str">
        <f t="shared" ref="AF23:AG23" si="81">IF(AF22="","",MAX(0,MIN(AF20,TRUNC(AF21*AF22,0))))</f>
        <v/>
      </c>
      <c r="AG23" s="103" t="str">
        <f t="shared" si="81"/>
        <v/>
      </c>
      <c r="AH23" s="68"/>
      <c r="AI23" s="142" t="str">
        <f t="shared" ref="AI23:AJ23" si="82">IF(AI22="","",MAX(0,MIN(AI20,TRUNC(AI21*AI22,0))))</f>
        <v/>
      </c>
      <c r="AJ23" s="103" t="str">
        <f t="shared" si="82"/>
        <v/>
      </c>
      <c r="AK23" s="68"/>
    </row>
    <row r="24" spans="1:37" ht="17.25" customHeight="1" x14ac:dyDescent="0.3">
      <c r="A24" s="79"/>
      <c r="B24" s="102"/>
      <c r="C24" s="103"/>
      <c r="D24" s="68"/>
      <c r="E24" s="142"/>
      <c r="F24" s="103"/>
      <c r="H24" s="142"/>
      <c r="I24" s="103"/>
      <c r="J24" s="68"/>
      <c r="K24" s="142"/>
      <c r="L24" s="103"/>
      <c r="M24" s="68"/>
      <c r="N24" s="142"/>
      <c r="O24" s="103"/>
      <c r="P24" s="68"/>
      <c r="Q24" s="142"/>
      <c r="R24" s="103"/>
      <c r="S24" s="68"/>
      <c r="T24" s="142"/>
      <c r="U24" s="103"/>
      <c r="V24" s="68"/>
      <c r="W24" s="142"/>
      <c r="X24" s="103"/>
      <c r="Y24" s="68"/>
      <c r="Z24" s="142"/>
      <c r="AA24" s="103"/>
      <c r="AB24" s="68"/>
      <c r="AC24" s="142"/>
      <c r="AD24" s="103"/>
      <c r="AE24" s="68"/>
      <c r="AF24" s="142"/>
      <c r="AG24" s="103"/>
      <c r="AH24" s="68"/>
      <c r="AI24" s="142"/>
      <c r="AJ24" s="103"/>
      <c r="AK24" s="68"/>
    </row>
    <row r="25" spans="1:37" ht="17.25" customHeight="1" x14ac:dyDescent="0.3">
      <c r="A25" s="79" t="s">
        <v>213</v>
      </c>
      <c r="B25" s="246" t="s">
        <v>60</v>
      </c>
      <c r="C25" s="247" t="s">
        <v>60</v>
      </c>
      <c r="D25" s="68"/>
      <c r="E25" s="276" t="s">
        <v>60</v>
      </c>
      <c r="F25" s="247" t="s">
        <v>60</v>
      </c>
      <c r="G25" s="68"/>
      <c r="H25" s="276" t="s">
        <v>60</v>
      </c>
      <c r="I25" s="247" t="s">
        <v>60</v>
      </c>
      <c r="J25" s="68"/>
      <c r="K25" s="276" t="s">
        <v>60</v>
      </c>
      <c r="L25" s="247" t="s">
        <v>60</v>
      </c>
      <c r="M25" s="68"/>
      <c r="N25" s="276" t="s">
        <v>60</v>
      </c>
      <c r="O25" s="247" t="s">
        <v>60</v>
      </c>
      <c r="P25" s="68"/>
      <c r="Q25" s="276" t="s">
        <v>60</v>
      </c>
      <c r="R25" s="247" t="s">
        <v>60</v>
      </c>
      <c r="S25" s="68"/>
      <c r="T25" s="276" t="s">
        <v>60</v>
      </c>
      <c r="U25" s="247" t="s">
        <v>60</v>
      </c>
      <c r="V25" s="68"/>
      <c r="W25" s="276" t="s">
        <v>60</v>
      </c>
      <c r="X25" s="247" t="s">
        <v>60</v>
      </c>
      <c r="Y25" s="68"/>
      <c r="Z25" s="276" t="s">
        <v>60</v>
      </c>
      <c r="AA25" s="247" t="s">
        <v>60</v>
      </c>
      <c r="AB25" s="68"/>
      <c r="AC25" s="276" t="s">
        <v>60</v>
      </c>
      <c r="AD25" s="247" t="s">
        <v>60</v>
      </c>
      <c r="AE25" s="68"/>
      <c r="AF25" s="276" t="s">
        <v>60</v>
      </c>
      <c r="AG25" s="247" t="s">
        <v>60</v>
      </c>
      <c r="AH25" s="68"/>
      <c r="AI25" s="276" t="s">
        <v>60</v>
      </c>
      <c r="AJ25" s="247" t="s">
        <v>60</v>
      </c>
      <c r="AK25" s="68"/>
    </row>
    <row r="26" spans="1:37" ht="17.25" customHeight="1" x14ac:dyDescent="0.3">
      <c r="A26" s="79" t="s">
        <v>325</v>
      </c>
      <c r="B26" s="242" t="s">
        <v>62</v>
      </c>
      <c r="C26" s="243" t="s">
        <v>62</v>
      </c>
      <c r="D26" s="68"/>
      <c r="E26" s="277" t="s">
        <v>62</v>
      </c>
      <c r="F26" s="243" t="s">
        <v>62</v>
      </c>
      <c r="G26" s="68"/>
      <c r="H26" s="277" t="s">
        <v>62</v>
      </c>
      <c r="I26" s="243" t="s">
        <v>62</v>
      </c>
      <c r="J26" s="68"/>
      <c r="K26" s="277" t="s">
        <v>62</v>
      </c>
      <c r="L26" s="243" t="s">
        <v>62</v>
      </c>
      <c r="M26" s="68"/>
      <c r="N26" s="277" t="s">
        <v>62</v>
      </c>
      <c r="O26" s="243" t="s">
        <v>62</v>
      </c>
      <c r="P26" s="68"/>
      <c r="Q26" s="277" t="s">
        <v>62</v>
      </c>
      <c r="R26" s="243" t="s">
        <v>62</v>
      </c>
      <c r="S26" s="68"/>
      <c r="T26" s="277" t="s">
        <v>62</v>
      </c>
      <c r="U26" s="243" t="s">
        <v>62</v>
      </c>
      <c r="V26" s="68"/>
      <c r="W26" s="277" t="s">
        <v>62</v>
      </c>
      <c r="X26" s="243" t="s">
        <v>62</v>
      </c>
      <c r="Y26" s="68"/>
      <c r="Z26" s="277" t="s">
        <v>62</v>
      </c>
      <c r="AA26" s="243" t="s">
        <v>62</v>
      </c>
      <c r="AB26" s="68"/>
      <c r="AC26" s="277" t="s">
        <v>62</v>
      </c>
      <c r="AD26" s="243" t="s">
        <v>62</v>
      </c>
      <c r="AE26" s="68"/>
      <c r="AF26" s="277" t="s">
        <v>62</v>
      </c>
      <c r="AG26" s="243" t="s">
        <v>62</v>
      </c>
      <c r="AH26" s="68"/>
      <c r="AI26" s="277" t="s">
        <v>62</v>
      </c>
      <c r="AJ26" s="243" t="s">
        <v>62</v>
      </c>
      <c r="AK26" s="68"/>
    </row>
    <row r="27" spans="1:37" ht="17.25" customHeight="1" x14ac:dyDescent="0.3">
      <c r="A27" s="79" t="s">
        <v>326</v>
      </c>
      <c r="B27" s="242" t="s">
        <v>62</v>
      </c>
      <c r="C27" s="243" t="s">
        <v>62</v>
      </c>
      <c r="D27" s="68"/>
      <c r="E27" s="277" t="s">
        <v>62</v>
      </c>
      <c r="F27" s="243" t="s">
        <v>62</v>
      </c>
      <c r="G27" s="68"/>
      <c r="H27" s="277" t="s">
        <v>62</v>
      </c>
      <c r="I27" s="243" t="s">
        <v>62</v>
      </c>
      <c r="J27" s="68"/>
      <c r="K27" s="277" t="s">
        <v>62</v>
      </c>
      <c r="L27" s="243" t="s">
        <v>62</v>
      </c>
      <c r="M27" s="68"/>
      <c r="N27" s="277" t="s">
        <v>62</v>
      </c>
      <c r="O27" s="243" t="s">
        <v>62</v>
      </c>
      <c r="P27" s="68"/>
      <c r="Q27" s="277" t="s">
        <v>62</v>
      </c>
      <c r="R27" s="243" t="s">
        <v>62</v>
      </c>
      <c r="S27" s="68"/>
      <c r="T27" s="277" t="s">
        <v>62</v>
      </c>
      <c r="U27" s="243" t="s">
        <v>62</v>
      </c>
      <c r="V27" s="68"/>
      <c r="W27" s="277" t="s">
        <v>62</v>
      </c>
      <c r="X27" s="243" t="s">
        <v>62</v>
      </c>
      <c r="Y27" s="68"/>
      <c r="Z27" s="277" t="s">
        <v>62</v>
      </c>
      <c r="AA27" s="243" t="s">
        <v>62</v>
      </c>
      <c r="AB27" s="68"/>
      <c r="AC27" s="277" t="s">
        <v>62</v>
      </c>
      <c r="AD27" s="243" t="s">
        <v>62</v>
      </c>
      <c r="AE27" s="68"/>
      <c r="AF27" s="277" t="s">
        <v>62</v>
      </c>
      <c r="AG27" s="243" t="s">
        <v>62</v>
      </c>
      <c r="AH27" s="68"/>
      <c r="AI27" s="277" t="s">
        <v>62</v>
      </c>
      <c r="AJ27" s="243" t="s">
        <v>62</v>
      </c>
      <c r="AK27" s="68"/>
    </row>
    <row r="28" spans="1:37" ht="17.25" customHeight="1" x14ac:dyDescent="0.3">
      <c r="A28" s="79" t="s">
        <v>327</v>
      </c>
      <c r="B28" s="242" t="s">
        <v>62</v>
      </c>
      <c r="C28" s="243" t="s">
        <v>62</v>
      </c>
      <c r="D28" s="68"/>
      <c r="E28" s="277" t="s">
        <v>62</v>
      </c>
      <c r="F28" s="243" t="s">
        <v>62</v>
      </c>
      <c r="G28" s="68"/>
      <c r="H28" s="277" t="s">
        <v>62</v>
      </c>
      <c r="I28" s="243" t="s">
        <v>62</v>
      </c>
      <c r="J28" s="68"/>
      <c r="K28" s="277" t="s">
        <v>62</v>
      </c>
      <c r="L28" s="243" t="s">
        <v>62</v>
      </c>
      <c r="M28" s="68"/>
      <c r="N28" s="277" t="s">
        <v>62</v>
      </c>
      <c r="O28" s="243" t="s">
        <v>62</v>
      </c>
      <c r="P28" s="68"/>
      <c r="Q28" s="277" t="s">
        <v>62</v>
      </c>
      <c r="R28" s="243" t="s">
        <v>62</v>
      </c>
      <c r="S28" s="68"/>
      <c r="T28" s="277" t="s">
        <v>62</v>
      </c>
      <c r="U28" s="243" t="s">
        <v>62</v>
      </c>
      <c r="V28" s="68"/>
      <c r="W28" s="277" t="s">
        <v>62</v>
      </c>
      <c r="X28" s="243" t="s">
        <v>62</v>
      </c>
      <c r="Y28" s="68"/>
      <c r="Z28" s="277" t="s">
        <v>62</v>
      </c>
      <c r="AA28" s="243" t="s">
        <v>62</v>
      </c>
      <c r="AB28" s="68"/>
      <c r="AC28" s="277" t="s">
        <v>62</v>
      </c>
      <c r="AD28" s="243" t="s">
        <v>62</v>
      </c>
      <c r="AE28" s="68"/>
      <c r="AF28" s="277" t="s">
        <v>62</v>
      </c>
      <c r="AG28" s="243" t="s">
        <v>62</v>
      </c>
      <c r="AH28" s="68"/>
      <c r="AI28" s="277" t="s">
        <v>62</v>
      </c>
      <c r="AJ28" s="243" t="s">
        <v>62</v>
      </c>
      <c r="AK28" s="68"/>
    </row>
    <row r="29" spans="1:37" ht="17.25" customHeight="1" x14ac:dyDescent="0.3">
      <c r="A29" s="79" t="s">
        <v>328</v>
      </c>
      <c r="B29" s="242" t="s">
        <v>62</v>
      </c>
      <c r="C29" s="243" t="s">
        <v>62</v>
      </c>
      <c r="D29" s="68"/>
      <c r="E29" s="277" t="s">
        <v>62</v>
      </c>
      <c r="F29" s="243" t="s">
        <v>62</v>
      </c>
      <c r="G29" s="68"/>
      <c r="H29" s="277" t="s">
        <v>62</v>
      </c>
      <c r="I29" s="243" t="s">
        <v>62</v>
      </c>
      <c r="J29" s="68"/>
      <c r="K29" s="277" t="s">
        <v>62</v>
      </c>
      <c r="L29" s="243" t="s">
        <v>62</v>
      </c>
      <c r="M29" s="68"/>
      <c r="N29" s="277" t="s">
        <v>62</v>
      </c>
      <c r="O29" s="243" t="s">
        <v>62</v>
      </c>
      <c r="P29" s="68"/>
      <c r="Q29" s="277" t="s">
        <v>62</v>
      </c>
      <c r="R29" s="243" t="s">
        <v>62</v>
      </c>
      <c r="S29" s="68"/>
      <c r="T29" s="277" t="s">
        <v>62</v>
      </c>
      <c r="U29" s="243" t="s">
        <v>62</v>
      </c>
      <c r="V29" s="68"/>
      <c r="W29" s="277" t="s">
        <v>62</v>
      </c>
      <c r="X29" s="243" t="s">
        <v>62</v>
      </c>
      <c r="Y29" s="68"/>
      <c r="Z29" s="277" t="s">
        <v>62</v>
      </c>
      <c r="AA29" s="243" t="s">
        <v>62</v>
      </c>
      <c r="AB29" s="68"/>
      <c r="AC29" s="277" t="s">
        <v>62</v>
      </c>
      <c r="AD29" s="243" t="s">
        <v>62</v>
      </c>
      <c r="AE29" s="68"/>
      <c r="AF29" s="277" t="s">
        <v>62</v>
      </c>
      <c r="AG29" s="243" t="s">
        <v>62</v>
      </c>
      <c r="AH29" s="68"/>
      <c r="AI29" s="277" t="s">
        <v>62</v>
      </c>
      <c r="AJ29" s="243" t="s">
        <v>62</v>
      </c>
      <c r="AK29" s="68"/>
    </row>
    <row r="30" spans="1:37" s="76" customFormat="1" ht="17.25" customHeight="1" x14ac:dyDescent="0.3">
      <c r="A30" s="79"/>
      <c r="B30" s="266"/>
      <c r="C30" s="267"/>
      <c r="E30" s="79"/>
      <c r="F30" s="267"/>
      <c r="H30" s="79"/>
      <c r="I30" s="267"/>
      <c r="K30" s="79"/>
      <c r="L30" s="267"/>
      <c r="N30" s="79"/>
      <c r="O30" s="267"/>
      <c r="Q30" s="79"/>
      <c r="R30" s="267"/>
      <c r="T30" s="79"/>
      <c r="U30" s="267"/>
      <c r="W30" s="79"/>
      <c r="X30" s="267"/>
      <c r="Z30" s="79"/>
      <c r="AA30" s="267"/>
      <c r="AC30" s="79"/>
      <c r="AD30" s="267"/>
      <c r="AF30" s="79"/>
      <c r="AG30" s="267"/>
      <c r="AI30" s="79"/>
      <c r="AJ30" s="267"/>
    </row>
    <row r="31" spans="1:37" s="77" customFormat="1" ht="72" x14ac:dyDescent="0.3">
      <c r="A31" s="79" t="s">
        <v>254</v>
      </c>
      <c r="B31" s="106"/>
      <c r="C31" s="107" t="str">
        <f>IF(OR(AND(C19="W2T",B19="CSJ"),AND(C19="CSJ",B19="W2T")),"Yes","No")</f>
        <v>No</v>
      </c>
      <c r="D31" s="70"/>
      <c r="E31" s="144"/>
      <c r="F31" s="107" t="str">
        <f>IF(OR(AND(F19="W2T",E19="CSJ"),AND(F19="CSJ",E19="W2T")),"Yes","No")</f>
        <v>No</v>
      </c>
      <c r="G31" s="70"/>
      <c r="H31" s="144"/>
      <c r="I31" s="107" t="str">
        <f>IF(OR(AND(I19="W2T",H19="CSJ"),AND(I19="CSJ",H19="W2T")),"Yes","No")</f>
        <v>No</v>
      </c>
      <c r="J31" s="70"/>
      <c r="K31" s="144"/>
      <c r="L31" s="107" t="str">
        <f>IF(OR(AND(L19="W2T",K19="CSJ"),AND(L19="CSJ",K19="W2T")),"Yes","No")</f>
        <v>No</v>
      </c>
      <c r="M31" s="70"/>
      <c r="N31" s="144"/>
      <c r="O31" s="107" t="str">
        <f>IF(OR(AND(O19="W2T",N19="CSJ"),AND(O19="CSJ",N19="W2T")),"Yes","No")</f>
        <v>No</v>
      </c>
      <c r="P31" s="70"/>
      <c r="Q31" s="144"/>
      <c r="R31" s="107" t="str">
        <f>IF(OR(AND(R19="W2T",Q19="CSJ"),AND(R19="CSJ",Q19="W2T")),"Yes","No")</f>
        <v>No</v>
      </c>
      <c r="S31" s="70"/>
      <c r="T31" s="144"/>
      <c r="U31" s="107" t="str">
        <f>IF(OR(AND(U19="W2T",T19="CSJ"),AND(U19="CSJ",T19="W2T")),"Yes","No")</f>
        <v>No</v>
      </c>
      <c r="V31" s="70"/>
      <c r="W31" s="144"/>
      <c r="X31" s="107" t="str">
        <f>IF(OR(AND(X19="W2T",W19="CSJ"),AND(X19="CSJ",W19="W2T")),"Yes","No")</f>
        <v>No</v>
      </c>
      <c r="Y31" s="70"/>
      <c r="Z31" s="144"/>
      <c r="AA31" s="107" t="str">
        <f>IF(OR(AND(AA19="W2T",Z19="CSJ"),AND(AA19="CSJ",Z19="W2T")),"Yes","No")</f>
        <v>No</v>
      </c>
      <c r="AB31" s="70"/>
      <c r="AC31" s="144"/>
      <c r="AD31" s="107" t="str">
        <f>IF(OR(AND(AD19="W2T",AC19="CSJ"),AND(AD19="CSJ",AC19="W2T")),"Yes","No")</f>
        <v>No</v>
      </c>
      <c r="AE31" s="70"/>
      <c r="AF31" s="144"/>
      <c r="AG31" s="107" t="str">
        <f>IF(OR(AND(AG19="W2T",AF19="CSJ"),AND(AG19="CSJ",AF19="W2T")),"Yes","No")</f>
        <v>No</v>
      </c>
      <c r="AH31" s="70"/>
      <c r="AI31" s="144"/>
      <c r="AJ31" s="107" t="str">
        <f>IF(OR(AND(AJ19="W2T",AI19="CSJ"),AND(AJ19="CSJ",AI19="W2T")),"Yes","No")</f>
        <v>No</v>
      </c>
    </row>
    <row r="32" spans="1:37" s="76" customFormat="1" x14ac:dyDescent="0.3">
      <c r="A32" s="79"/>
      <c r="B32" s="266"/>
      <c r="C32" s="267"/>
      <c r="E32" s="79"/>
      <c r="F32" s="267"/>
      <c r="H32" s="79"/>
      <c r="I32" s="267"/>
      <c r="K32" s="79"/>
      <c r="L32" s="267"/>
      <c r="N32" s="79"/>
      <c r="O32" s="267"/>
      <c r="Q32" s="79"/>
      <c r="R32" s="267"/>
      <c r="T32" s="79"/>
      <c r="U32" s="267"/>
      <c r="W32" s="79"/>
      <c r="X32" s="267"/>
      <c r="Z32" s="79"/>
      <c r="AA32" s="267"/>
      <c r="AC32" s="79"/>
      <c r="AD32" s="267"/>
      <c r="AF32" s="79"/>
      <c r="AG32" s="267"/>
      <c r="AI32" s="79"/>
      <c r="AJ32" s="267"/>
    </row>
    <row r="33" spans="1:37" s="77" customFormat="1" x14ac:dyDescent="0.3">
      <c r="A33" s="79" t="s">
        <v>279</v>
      </c>
      <c r="B33" s="108" t="s">
        <v>151</v>
      </c>
      <c r="C33" s="109" t="s">
        <v>60</v>
      </c>
      <c r="D33" s="220"/>
      <c r="E33" s="145" t="s">
        <v>151</v>
      </c>
      <c r="F33" s="109" t="s">
        <v>60</v>
      </c>
      <c r="G33" s="220"/>
      <c r="H33" s="145" t="s">
        <v>151</v>
      </c>
      <c r="I33" s="109" t="s">
        <v>60</v>
      </c>
      <c r="J33" s="220"/>
      <c r="K33" s="145" t="s">
        <v>151</v>
      </c>
      <c r="L33" s="109" t="s">
        <v>60</v>
      </c>
      <c r="M33" s="220"/>
      <c r="N33" s="145" t="s">
        <v>151</v>
      </c>
      <c r="O33" s="109" t="s">
        <v>60</v>
      </c>
      <c r="P33" s="220"/>
      <c r="Q33" s="145" t="s">
        <v>151</v>
      </c>
      <c r="R33" s="109" t="s">
        <v>60</v>
      </c>
      <c r="S33" s="220"/>
      <c r="T33" s="145" t="s">
        <v>151</v>
      </c>
      <c r="U33" s="109" t="s">
        <v>60</v>
      </c>
      <c r="V33" s="220"/>
      <c r="W33" s="145" t="s">
        <v>151</v>
      </c>
      <c r="X33" s="109" t="s">
        <v>60</v>
      </c>
      <c r="Y33" s="220"/>
      <c r="Z33" s="145" t="s">
        <v>151</v>
      </c>
      <c r="AA33" s="109" t="s">
        <v>60</v>
      </c>
      <c r="AB33" s="220"/>
      <c r="AC33" s="145" t="s">
        <v>151</v>
      </c>
      <c r="AD33" s="109" t="s">
        <v>60</v>
      </c>
      <c r="AE33" s="220"/>
      <c r="AF33" s="145" t="s">
        <v>151</v>
      </c>
      <c r="AG33" s="109" t="s">
        <v>60</v>
      </c>
      <c r="AH33" s="220"/>
      <c r="AI33" s="145" t="s">
        <v>151</v>
      </c>
      <c r="AJ33" s="109" t="s">
        <v>60</v>
      </c>
    </row>
    <row r="34" spans="1:37" s="76" customFormat="1" x14ac:dyDescent="0.3">
      <c r="A34" s="79"/>
      <c r="B34" s="266"/>
      <c r="C34" s="267"/>
      <c r="E34" s="79"/>
      <c r="F34" s="267"/>
      <c r="H34" s="79"/>
      <c r="I34" s="267"/>
      <c r="K34" s="79"/>
      <c r="L34" s="267"/>
      <c r="N34" s="79"/>
      <c r="O34" s="267"/>
      <c r="Q34" s="79"/>
      <c r="R34" s="267"/>
      <c r="T34" s="79"/>
      <c r="U34" s="267"/>
      <c r="W34" s="79"/>
      <c r="X34" s="267"/>
      <c r="Z34" s="79"/>
      <c r="AA34" s="267"/>
      <c r="AC34" s="79"/>
      <c r="AD34" s="267"/>
      <c r="AF34" s="79"/>
      <c r="AG34" s="267"/>
      <c r="AI34" s="79"/>
      <c r="AJ34" s="267"/>
    </row>
    <row r="35" spans="1:37" x14ac:dyDescent="0.3">
      <c r="A35" s="79" t="s">
        <v>85</v>
      </c>
      <c r="B35" s="110" t="s">
        <v>151</v>
      </c>
      <c r="C35" s="111" t="str">
        <f>IF(C33="Select","",IF(C33="Yes","Enter"," $0"))</f>
        <v/>
      </c>
      <c r="D35" s="72"/>
      <c r="E35" s="146" t="s">
        <v>151</v>
      </c>
      <c r="F35" s="111" t="str">
        <f>IF(F33="Select","",IF(F33="Yes","Enter","$0"))</f>
        <v/>
      </c>
      <c r="G35" s="72"/>
      <c r="H35" s="146" t="s">
        <v>151</v>
      </c>
      <c r="I35" s="111" t="str">
        <f>IF(I33="Select","",IF(I33="Yes","Enter","$0"))</f>
        <v/>
      </c>
      <c r="J35" s="72"/>
      <c r="K35" s="146" t="s">
        <v>151</v>
      </c>
      <c r="L35" s="111" t="str">
        <f>IF(L33="Select","",IF(L33="Yes","Enter","$0"))</f>
        <v/>
      </c>
      <c r="M35" s="72"/>
      <c r="N35" s="146" t="s">
        <v>151</v>
      </c>
      <c r="O35" s="111" t="str">
        <f>IF(O33="Select","",IF(O33="Yes","Enter","$0"))</f>
        <v/>
      </c>
      <c r="P35" s="72"/>
      <c r="Q35" s="146" t="s">
        <v>151</v>
      </c>
      <c r="R35" s="111" t="str">
        <f>IF(R33="Select","",IF(R33="Yes","Enter","$0"))</f>
        <v/>
      </c>
      <c r="S35" s="72"/>
      <c r="T35" s="146" t="s">
        <v>151</v>
      </c>
      <c r="U35" s="111" t="str">
        <f>IF(U33="Select","",IF(U33="Yes","Enter","$0"))</f>
        <v/>
      </c>
      <c r="V35" s="72"/>
      <c r="W35" s="146" t="s">
        <v>151</v>
      </c>
      <c r="X35" s="111" t="str">
        <f>IF(X33="Select","",IF(X33="Yes","Enter","$0"))</f>
        <v/>
      </c>
      <c r="Y35" s="72"/>
      <c r="Z35" s="146" t="s">
        <v>151</v>
      </c>
      <c r="AA35" s="111" t="str">
        <f>IF(AA33="Select","",IF(AA33="Yes","Enter","$0"))</f>
        <v/>
      </c>
      <c r="AB35" s="72"/>
      <c r="AC35" s="146" t="s">
        <v>151</v>
      </c>
      <c r="AD35" s="111" t="str">
        <f>IF(AD33="Select","",IF(AD33="Yes","Enter","$0"))</f>
        <v/>
      </c>
      <c r="AE35" s="72"/>
      <c r="AF35" s="146" t="s">
        <v>151</v>
      </c>
      <c r="AG35" s="111" t="str">
        <f>IF(AG33="Select","",IF(AG33="Yes","Enter","$0"))</f>
        <v/>
      </c>
      <c r="AH35" s="72"/>
      <c r="AI35" s="146" t="s">
        <v>151</v>
      </c>
      <c r="AJ35" s="111" t="str">
        <f>IF(AJ33="Select","",IF(AJ33="Yes","Enter","$0"))</f>
        <v/>
      </c>
      <c r="AK35" s="72"/>
    </row>
    <row r="36" spans="1:37" x14ac:dyDescent="0.3">
      <c r="A36" s="79" t="s">
        <v>92</v>
      </c>
      <c r="B36" s="112" t="s">
        <v>62</v>
      </c>
      <c r="C36" s="113" t="str">
        <f>B36</f>
        <v>Enter</v>
      </c>
      <c r="D36" s="72"/>
      <c r="E36" s="147" t="s">
        <v>62</v>
      </c>
      <c r="F36" s="113" t="str">
        <f t="shared" ref="F36" si="83">E36</f>
        <v>Enter</v>
      </c>
      <c r="G36" s="72"/>
      <c r="H36" s="147" t="s">
        <v>62</v>
      </c>
      <c r="I36" s="113" t="str">
        <f t="shared" ref="I36" si="84">H36</f>
        <v>Enter</v>
      </c>
      <c r="J36" s="72"/>
      <c r="K36" s="147" t="s">
        <v>62</v>
      </c>
      <c r="L36" s="113" t="str">
        <f t="shared" ref="L36" si="85">K36</f>
        <v>Enter</v>
      </c>
      <c r="M36" s="72"/>
      <c r="N36" s="147" t="s">
        <v>62</v>
      </c>
      <c r="O36" s="113" t="str">
        <f t="shared" ref="O36" si="86">N36</f>
        <v>Enter</v>
      </c>
      <c r="P36" s="72"/>
      <c r="Q36" s="147" t="s">
        <v>62</v>
      </c>
      <c r="R36" s="113" t="str">
        <f t="shared" ref="R36" si="87">Q36</f>
        <v>Enter</v>
      </c>
      <c r="S36" s="72"/>
      <c r="T36" s="147" t="s">
        <v>62</v>
      </c>
      <c r="U36" s="113" t="str">
        <f t="shared" ref="U36" si="88">T36</f>
        <v>Enter</v>
      </c>
      <c r="V36" s="72"/>
      <c r="W36" s="147" t="s">
        <v>62</v>
      </c>
      <c r="X36" s="113" t="str">
        <f t="shared" ref="X36" si="89">W36</f>
        <v>Enter</v>
      </c>
      <c r="Y36" s="72"/>
      <c r="Z36" s="147" t="s">
        <v>62</v>
      </c>
      <c r="AA36" s="113" t="str">
        <f t="shared" ref="AA36" si="90">Z36</f>
        <v>Enter</v>
      </c>
      <c r="AB36" s="72"/>
      <c r="AC36" s="147" t="s">
        <v>62</v>
      </c>
      <c r="AD36" s="113" t="str">
        <f t="shared" ref="AD36" si="91">AC36</f>
        <v>Enter</v>
      </c>
      <c r="AE36" s="72"/>
      <c r="AF36" s="147" t="s">
        <v>62</v>
      </c>
      <c r="AG36" s="113" t="str">
        <f t="shared" ref="AG36" si="92">AF36</f>
        <v>Enter</v>
      </c>
      <c r="AH36" s="72"/>
      <c r="AI36" s="147" t="s">
        <v>62</v>
      </c>
      <c r="AJ36" s="113" t="str">
        <f t="shared" ref="AJ36" si="93">AI36</f>
        <v>Enter</v>
      </c>
      <c r="AK36" s="72"/>
    </row>
    <row r="37" spans="1:37" s="76" customFormat="1" x14ac:dyDescent="0.3">
      <c r="A37" s="79"/>
      <c r="B37" s="266"/>
      <c r="C37" s="267"/>
      <c r="E37" s="79"/>
      <c r="F37" s="267"/>
      <c r="H37" s="79"/>
      <c r="I37" s="267"/>
      <c r="K37" s="79"/>
      <c r="L37" s="267"/>
      <c r="N37" s="79"/>
      <c r="O37" s="267"/>
      <c r="Q37" s="79"/>
      <c r="R37" s="267"/>
      <c r="T37" s="79"/>
      <c r="U37" s="267"/>
      <c r="W37" s="79"/>
      <c r="X37" s="267"/>
      <c r="Z37" s="79"/>
      <c r="AA37" s="267"/>
      <c r="AC37" s="79"/>
      <c r="AD37" s="267"/>
      <c r="AF37" s="79"/>
      <c r="AG37" s="267"/>
      <c r="AI37" s="79"/>
      <c r="AJ37" s="267"/>
    </row>
    <row r="38" spans="1:37" s="36" customFormat="1" x14ac:dyDescent="0.3">
      <c r="A38" s="80" t="s">
        <v>152</v>
      </c>
      <c r="B38" s="114" t="s">
        <v>62</v>
      </c>
      <c r="C38" s="115" t="str">
        <f>IF(C23="","",B38)</f>
        <v/>
      </c>
      <c r="D38" s="221"/>
      <c r="E38" s="148" t="s">
        <v>62</v>
      </c>
      <c r="F38" s="115" t="str">
        <f>IF(F23="","",E38)</f>
        <v/>
      </c>
      <c r="G38" s="221"/>
      <c r="H38" s="148" t="s">
        <v>62</v>
      </c>
      <c r="I38" s="115" t="str">
        <f>IF(I23="","",H38)</f>
        <v/>
      </c>
      <c r="J38" s="221"/>
      <c r="K38" s="148" t="s">
        <v>62</v>
      </c>
      <c r="L38" s="115" t="str">
        <f>IF(L23="","",K38)</f>
        <v/>
      </c>
      <c r="M38" s="221"/>
      <c r="N38" s="148" t="s">
        <v>62</v>
      </c>
      <c r="O38" s="115" t="str">
        <f>IF(O23="","",N38)</f>
        <v/>
      </c>
      <c r="P38" s="221"/>
      <c r="Q38" s="148" t="s">
        <v>62</v>
      </c>
      <c r="R38" s="115" t="str">
        <f>IF(R23="","",Q38)</f>
        <v/>
      </c>
      <c r="S38" s="221"/>
      <c r="T38" s="148" t="s">
        <v>62</v>
      </c>
      <c r="U38" s="115" t="str">
        <f>IF(U23="","",T38)</f>
        <v/>
      </c>
      <c r="V38" s="221"/>
      <c r="W38" s="148" t="s">
        <v>62</v>
      </c>
      <c r="X38" s="115" t="str">
        <f>IF(X23="","",W38)</f>
        <v/>
      </c>
      <c r="Y38" s="221"/>
      <c r="Z38" s="148" t="s">
        <v>62</v>
      </c>
      <c r="AA38" s="115" t="str">
        <f>IF(AA23="","",Z38)</f>
        <v/>
      </c>
      <c r="AB38" s="221"/>
      <c r="AC38" s="148" t="s">
        <v>62</v>
      </c>
      <c r="AD38" s="115" t="str">
        <f>IF(AD23="","",AC38)</f>
        <v/>
      </c>
      <c r="AE38" s="221"/>
      <c r="AF38" s="148" t="s">
        <v>62</v>
      </c>
      <c r="AG38" s="115" t="str">
        <f>IF(AG23="","",AF38)</f>
        <v/>
      </c>
      <c r="AH38" s="221"/>
      <c r="AI38" s="148" t="s">
        <v>62</v>
      </c>
      <c r="AJ38" s="115" t="str">
        <f>IF(AJ23="","",AI38)</f>
        <v/>
      </c>
      <c r="AK38" s="221"/>
    </row>
    <row r="39" spans="1:37" s="36" customFormat="1" x14ac:dyDescent="0.3">
      <c r="A39" s="80" t="s">
        <v>153</v>
      </c>
      <c r="B39" s="114" t="s">
        <v>62</v>
      </c>
      <c r="C39" s="115" t="str">
        <f>IF(C23="","",B39)</f>
        <v/>
      </c>
      <c r="D39" s="221"/>
      <c r="E39" s="148" t="s">
        <v>62</v>
      </c>
      <c r="F39" s="115" t="str">
        <f>IF(F23="","",E39)</f>
        <v/>
      </c>
      <c r="G39" s="221"/>
      <c r="H39" s="148" t="s">
        <v>62</v>
      </c>
      <c r="I39" s="115" t="str">
        <f>IF(I23="","",H39)</f>
        <v/>
      </c>
      <c r="J39" s="221"/>
      <c r="K39" s="148" t="s">
        <v>62</v>
      </c>
      <c r="L39" s="115" t="str">
        <f>IF(L23="","",K39)</f>
        <v/>
      </c>
      <c r="M39" s="221"/>
      <c r="N39" s="148" t="s">
        <v>62</v>
      </c>
      <c r="O39" s="115" t="str">
        <f>IF(O23="","",N39)</f>
        <v/>
      </c>
      <c r="P39" s="221"/>
      <c r="Q39" s="148" t="s">
        <v>62</v>
      </c>
      <c r="R39" s="115" t="str">
        <f>IF(R23="","",Q39)</f>
        <v/>
      </c>
      <c r="S39" s="221"/>
      <c r="T39" s="148" t="s">
        <v>62</v>
      </c>
      <c r="U39" s="115" t="str">
        <f>IF(U23="","",T39)</f>
        <v/>
      </c>
      <c r="V39" s="221"/>
      <c r="W39" s="148" t="s">
        <v>62</v>
      </c>
      <c r="X39" s="115" t="str">
        <f>IF(X23="","",W39)</f>
        <v/>
      </c>
      <c r="Y39" s="221"/>
      <c r="Z39" s="148" t="s">
        <v>62</v>
      </c>
      <c r="AA39" s="115" t="str">
        <f>IF(AA23="","",Z39)</f>
        <v/>
      </c>
      <c r="AB39" s="221"/>
      <c r="AC39" s="148" t="s">
        <v>62</v>
      </c>
      <c r="AD39" s="115" t="str">
        <f>IF(AD23="","",AC39)</f>
        <v/>
      </c>
      <c r="AE39" s="221"/>
      <c r="AF39" s="148" t="s">
        <v>62</v>
      </c>
      <c r="AG39" s="115" t="str">
        <f>IF(AG23="","",AF39)</f>
        <v/>
      </c>
      <c r="AH39" s="221"/>
      <c r="AI39" s="148" t="s">
        <v>62</v>
      </c>
      <c r="AJ39" s="115" t="str">
        <f>IF(AJ23="","",AI39)</f>
        <v/>
      </c>
      <c r="AK39" s="221"/>
    </row>
    <row r="40" spans="1:37" x14ac:dyDescent="0.3">
      <c r="A40" s="79" t="s">
        <v>175</v>
      </c>
      <c r="B40" s="116" t="s">
        <v>62</v>
      </c>
      <c r="C40" s="117" t="str">
        <f>B40</f>
        <v>Enter</v>
      </c>
      <c r="D40" s="71"/>
      <c r="E40" s="149" t="s">
        <v>62</v>
      </c>
      <c r="F40" s="150" t="str">
        <f t="shared" ref="F40" si="94">E40</f>
        <v>Enter</v>
      </c>
      <c r="G40" s="71"/>
      <c r="H40" s="149" t="s">
        <v>62</v>
      </c>
      <c r="I40" s="150" t="str">
        <f t="shared" ref="I40" si="95">H40</f>
        <v>Enter</v>
      </c>
      <c r="J40" s="71"/>
      <c r="K40" s="149" t="s">
        <v>62</v>
      </c>
      <c r="L40" s="150" t="str">
        <f t="shared" ref="L40" si="96">K40</f>
        <v>Enter</v>
      </c>
      <c r="M40" s="71"/>
      <c r="N40" s="149" t="s">
        <v>62</v>
      </c>
      <c r="O40" s="150" t="str">
        <f t="shared" ref="O40" si="97">N40</f>
        <v>Enter</v>
      </c>
      <c r="P40" s="71"/>
      <c r="Q40" s="149" t="s">
        <v>62</v>
      </c>
      <c r="R40" s="150" t="str">
        <f t="shared" ref="R40" si="98">Q40</f>
        <v>Enter</v>
      </c>
      <c r="S40" s="71"/>
      <c r="T40" s="149" t="s">
        <v>62</v>
      </c>
      <c r="U40" s="150" t="str">
        <f t="shared" ref="U40" si="99">T40</f>
        <v>Enter</v>
      </c>
      <c r="V40" s="71"/>
      <c r="W40" s="149" t="s">
        <v>62</v>
      </c>
      <c r="X40" s="150" t="str">
        <f t="shared" ref="X40" si="100">W40</f>
        <v>Enter</v>
      </c>
      <c r="Y40" s="71"/>
      <c r="Z40" s="149" t="s">
        <v>62</v>
      </c>
      <c r="AA40" s="150" t="str">
        <f t="shared" ref="AA40" si="101">Z40</f>
        <v>Enter</v>
      </c>
      <c r="AB40" s="71"/>
      <c r="AC40" s="149" t="s">
        <v>62</v>
      </c>
      <c r="AD40" s="150" t="str">
        <f t="shared" ref="AD40" si="102">AC40</f>
        <v>Enter</v>
      </c>
      <c r="AE40" s="71"/>
      <c r="AF40" s="149" t="s">
        <v>62</v>
      </c>
      <c r="AG40" s="150" t="str">
        <f t="shared" ref="AG40" si="103">AF40</f>
        <v>Enter</v>
      </c>
      <c r="AH40" s="71"/>
      <c r="AI40" s="149" t="s">
        <v>62</v>
      </c>
      <c r="AJ40" s="150" t="str">
        <f t="shared" ref="AJ40" si="104">AI40</f>
        <v>Enter</v>
      </c>
    </row>
    <row r="41" spans="1:37" x14ac:dyDescent="0.3">
      <c r="A41" s="79" t="s">
        <v>329</v>
      </c>
      <c r="B41" s="110" t="str">
        <f>IF(B40="Enter","",(ROUNDDOWN(B40,)*5))</f>
        <v/>
      </c>
      <c r="C41" s="113" t="str">
        <f>IF(C40="Enter","",(ROUNDDOWN(C40,)*5))</f>
        <v/>
      </c>
      <c r="D41" s="72"/>
      <c r="E41" s="146" t="str">
        <f t="shared" ref="E41:AJ41" si="105">IF(E40="Enter","",(ROUNDDOWN(E40,)*5))</f>
        <v/>
      </c>
      <c r="F41" s="113" t="str">
        <f t="shared" si="105"/>
        <v/>
      </c>
      <c r="G41" s="72"/>
      <c r="H41" s="146" t="str">
        <f t="shared" si="105"/>
        <v/>
      </c>
      <c r="I41" s="113" t="str">
        <f t="shared" si="105"/>
        <v/>
      </c>
      <c r="J41" s="72"/>
      <c r="K41" s="146" t="str">
        <f t="shared" si="105"/>
        <v/>
      </c>
      <c r="L41" s="113" t="str">
        <f t="shared" si="105"/>
        <v/>
      </c>
      <c r="M41" s="72"/>
      <c r="N41" s="146" t="str">
        <f t="shared" si="105"/>
        <v/>
      </c>
      <c r="O41" s="113" t="str">
        <f t="shared" si="105"/>
        <v/>
      </c>
      <c r="P41" s="72"/>
      <c r="Q41" s="146" t="str">
        <f t="shared" si="105"/>
        <v/>
      </c>
      <c r="R41" s="113" t="str">
        <f t="shared" si="105"/>
        <v/>
      </c>
      <c r="S41" s="72"/>
      <c r="T41" s="146" t="str">
        <f t="shared" si="105"/>
        <v/>
      </c>
      <c r="U41" s="113" t="str">
        <f t="shared" si="105"/>
        <v/>
      </c>
      <c r="V41" s="72"/>
      <c r="W41" s="146" t="str">
        <f t="shared" si="105"/>
        <v/>
      </c>
      <c r="X41" s="113" t="str">
        <f t="shared" si="105"/>
        <v/>
      </c>
      <c r="Y41" s="72"/>
      <c r="Z41" s="146" t="str">
        <f t="shared" si="105"/>
        <v/>
      </c>
      <c r="AA41" s="113" t="str">
        <f t="shared" si="105"/>
        <v/>
      </c>
      <c r="AB41" s="72"/>
      <c r="AC41" s="146" t="str">
        <f t="shared" si="105"/>
        <v/>
      </c>
      <c r="AD41" s="113" t="str">
        <f t="shared" si="105"/>
        <v/>
      </c>
      <c r="AE41" s="72"/>
      <c r="AF41" s="146" t="str">
        <f t="shared" si="105"/>
        <v/>
      </c>
      <c r="AG41" s="113" t="str">
        <f t="shared" si="105"/>
        <v/>
      </c>
      <c r="AH41" s="72"/>
      <c r="AI41" s="146" t="str">
        <f t="shared" si="105"/>
        <v/>
      </c>
      <c r="AJ41" s="113" t="str">
        <f t="shared" si="105"/>
        <v/>
      </c>
    </row>
    <row r="42" spans="1:37" x14ac:dyDescent="0.3">
      <c r="A42" s="118" t="s">
        <v>176</v>
      </c>
      <c r="B42" s="119" t="s">
        <v>151</v>
      </c>
      <c r="C42" s="120" t="s">
        <v>62</v>
      </c>
      <c r="D42" s="71"/>
      <c r="E42" s="151" t="s">
        <v>151</v>
      </c>
      <c r="F42" s="120" t="s">
        <v>62</v>
      </c>
      <c r="G42" s="71"/>
      <c r="H42" s="151" t="s">
        <v>151</v>
      </c>
      <c r="I42" s="120" t="s">
        <v>62</v>
      </c>
      <c r="J42" s="71"/>
      <c r="K42" s="157" t="s">
        <v>151</v>
      </c>
      <c r="L42" s="120" t="s">
        <v>62</v>
      </c>
      <c r="M42" s="71"/>
      <c r="N42" s="157" t="s">
        <v>151</v>
      </c>
      <c r="O42" s="120" t="s">
        <v>62</v>
      </c>
      <c r="P42" s="71"/>
      <c r="Q42" s="157" t="s">
        <v>151</v>
      </c>
      <c r="R42" s="120" t="s">
        <v>62</v>
      </c>
      <c r="S42" s="71"/>
      <c r="T42" s="157" t="s">
        <v>151</v>
      </c>
      <c r="U42" s="120" t="s">
        <v>62</v>
      </c>
      <c r="V42" s="71"/>
      <c r="W42" s="157" t="s">
        <v>151</v>
      </c>
      <c r="X42" s="120" t="s">
        <v>62</v>
      </c>
      <c r="Y42" s="71"/>
      <c r="Z42" s="157" t="s">
        <v>151</v>
      </c>
      <c r="AA42" s="120" t="s">
        <v>62</v>
      </c>
      <c r="AB42" s="71"/>
      <c r="AC42" s="157" t="s">
        <v>151</v>
      </c>
      <c r="AD42" s="120" t="s">
        <v>62</v>
      </c>
      <c r="AE42" s="71"/>
      <c r="AF42" s="157" t="s">
        <v>151</v>
      </c>
      <c r="AG42" s="120" t="s">
        <v>62</v>
      </c>
      <c r="AH42" s="71"/>
      <c r="AI42" s="157" t="s">
        <v>151</v>
      </c>
      <c r="AJ42" s="120" t="s">
        <v>62</v>
      </c>
    </row>
    <row r="43" spans="1:37" ht="28.8" x14ac:dyDescent="0.3">
      <c r="A43" s="118" t="s">
        <v>330</v>
      </c>
      <c r="B43" s="108" t="s">
        <v>151</v>
      </c>
      <c r="C43" s="121" t="str">
        <f>IF(C42="Enter","",(ROUNDDOWN(C42,)*5))</f>
        <v/>
      </c>
      <c r="D43" s="72"/>
      <c r="E43" s="145" t="s">
        <v>151</v>
      </c>
      <c r="F43" s="121" t="str">
        <f t="shared" ref="F43" si="106">IF(F42="Enter","",(ROUNDDOWN(F42,)*5))</f>
        <v/>
      </c>
      <c r="G43" s="72"/>
      <c r="H43" s="145" t="s">
        <v>151</v>
      </c>
      <c r="I43" s="121" t="str">
        <f t="shared" ref="I43" si="107">IF(I42="Enter","",(ROUNDDOWN(I42,)*5))</f>
        <v/>
      </c>
      <c r="J43" s="72"/>
      <c r="K43" s="146" t="s">
        <v>151</v>
      </c>
      <c r="L43" s="113" t="str">
        <f t="shared" ref="L43" si="108">IF(L42="Enter","",(ROUNDDOWN(L42,)*5))</f>
        <v/>
      </c>
      <c r="M43" s="72"/>
      <c r="N43" s="146" t="s">
        <v>151</v>
      </c>
      <c r="O43" s="113" t="str">
        <f t="shared" ref="O43" si="109">IF(O42="Enter","",(ROUNDDOWN(O42,)*5))</f>
        <v/>
      </c>
      <c r="P43" s="72"/>
      <c r="Q43" s="146" t="s">
        <v>151</v>
      </c>
      <c r="R43" s="113" t="str">
        <f t="shared" ref="R43" si="110">IF(R42="Enter","",(ROUNDDOWN(R42,)*5))</f>
        <v/>
      </c>
      <c r="S43" s="72"/>
      <c r="T43" s="146" t="s">
        <v>151</v>
      </c>
      <c r="U43" s="113" t="str">
        <f t="shared" ref="U43" si="111">IF(U42="Enter","",(ROUNDDOWN(U42,)*5))</f>
        <v/>
      </c>
      <c r="V43" s="72"/>
      <c r="W43" s="146" t="s">
        <v>151</v>
      </c>
      <c r="X43" s="113" t="str">
        <f t="shared" ref="X43" si="112">IF(X42="Enter","",(ROUNDDOWN(X42,)*5))</f>
        <v/>
      </c>
      <c r="Y43" s="72"/>
      <c r="Z43" s="146" t="s">
        <v>151</v>
      </c>
      <c r="AA43" s="113" t="str">
        <f t="shared" ref="AA43" si="113">IF(AA42="Enter","",(ROUNDDOWN(AA42,)*5))</f>
        <v/>
      </c>
      <c r="AB43" s="72"/>
      <c r="AC43" s="146" t="s">
        <v>151</v>
      </c>
      <c r="AD43" s="113" t="str">
        <f t="shared" ref="AD43" si="114">IF(AD42="Enter","",(ROUNDDOWN(AD42,)*5))</f>
        <v/>
      </c>
      <c r="AE43" s="72"/>
      <c r="AF43" s="146" t="s">
        <v>151</v>
      </c>
      <c r="AG43" s="113" t="str">
        <f t="shared" ref="AG43" si="115">IF(AG42="Enter","",(ROUNDDOWN(AG42,)*5))</f>
        <v/>
      </c>
      <c r="AH43" s="72"/>
      <c r="AI43" s="146" t="s">
        <v>151</v>
      </c>
      <c r="AJ43" s="113" t="str">
        <f t="shared" ref="AJ43" si="116">IF(AJ42="Enter","",(ROUNDDOWN(AJ42,)*5))</f>
        <v/>
      </c>
    </row>
    <row r="44" spans="1:37" ht="28.8" x14ac:dyDescent="0.3">
      <c r="A44" s="118" t="s">
        <v>180</v>
      </c>
      <c r="B44" s="122" t="s">
        <v>151</v>
      </c>
      <c r="C44" s="123" t="s">
        <v>62</v>
      </c>
      <c r="D44" s="73"/>
      <c r="E44" s="152" t="s">
        <v>151</v>
      </c>
      <c r="F44" s="123" t="s">
        <v>62</v>
      </c>
      <c r="G44" s="73"/>
      <c r="H44" s="152" t="s">
        <v>151</v>
      </c>
      <c r="I44" s="123" t="s">
        <v>62</v>
      </c>
      <c r="J44" s="73"/>
      <c r="K44" s="153" t="s">
        <v>151</v>
      </c>
      <c r="L44" s="123" t="s">
        <v>62</v>
      </c>
      <c r="M44" s="73"/>
      <c r="N44" s="153" t="s">
        <v>151</v>
      </c>
      <c r="O44" s="123" t="s">
        <v>62</v>
      </c>
      <c r="P44" s="73"/>
      <c r="Q44" s="153" t="s">
        <v>151</v>
      </c>
      <c r="R44" s="123" t="s">
        <v>62</v>
      </c>
      <c r="S44" s="73"/>
      <c r="T44" s="153" t="s">
        <v>151</v>
      </c>
      <c r="U44" s="123" t="s">
        <v>62</v>
      </c>
      <c r="V44" s="73"/>
      <c r="W44" s="153" t="s">
        <v>151</v>
      </c>
      <c r="X44" s="123" t="s">
        <v>62</v>
      </c>
      <c r="Y44" s="73"/>
      <c r="Z44" s="153" t="s">
        <v>151</v>
      </c>
      <c r="AA44" s="123" t="s">
        <v>62</v>
      </c>
      <c r="AB44" s="73"/>
      <c r="AC44" s="153" t="s">
        <v>151</v>
      </c>
      <c r="AD44" s="123" t="s">
        <v>62</v>
      </c>
      <c r="AE44" s="73"/>
      <c r="AF44" s="153" t="s">
        <v>151</v>
      </c>
      <c r="AG44" s="123" t="s">
        <v>62</v>
      </c>
      <c r="AH44" s="73"/>
      <c r="AI44" s="153" t="s">
        <v>151</v>
      </c>
      <c r="AJ44" s="123" t="s">
        <v>62</v>
      </c>
    </row>
    <row r="45" spans="1:37" ht="28.8" x14ac:dyDescent="0.3">
      <c r="A45" s="118" t="s">
        <v>331</v>
      </c>
      <c r="B45" s="108" t="s">
        <v>151</v>
      </c>
      <c r="C45" s="121" t="str">
        <f>IF(C44="Enter","",(ROUNDUP(C44,)*5))</f>
        <v/>
      </c>
      <c r="D45" s="72"/>
      <c r="E45" s="145" t="s">
        <v>151</v>
      </c>
      <c r="F45" s="121" t="str">
        <f t="shared" ref="F45" si="117">IF(F44="Enter","",(ROUNDUP(F44,)*5))</f>
        <v/>
      </c>
      <c r="G45" s="72"/>
      <c r="H45" s="145" t="s">
        <v>151</v>
      </c>
      <c r="I45" s="121" t="str">
        <f t="shared" ref="I45" si="118">IF(I44="Enter","",(ROUNDUP(I44,)*5))</f>
        <v/>
      </c>
      <c r="J45" s="72"/>
      <c r="K45" s="146" t="s">
        <v>151</v>
      </c>
      <c r="L45" s="113" t="str">
        <f t="shared" ref="L45" si="119">IF(L44="Enter","",(ROUNDUP(L44,)*5))</f>
        <v/>
      </c>
      <c r="M45" s="72"/>
      <c r="N45" s="146" t="s">
        <v>151</v>
      </c>
      <c r="O45" s="113" t="str">
        <f t="shared" ref="O45" si="120">IF(O44="Enter","",(ROUNDUP(O44,)*5))</f>
        <v/>
      </c>
      <c r="P45" s="72"/>
      <c r="Q45" s="146" t="s">
        <v>151</v>
      </c>
      <c r="R45" s="113" t="str">
        <f t="shared" ref="R45" si="121">IF(R44="Enter","",(ROUNDUP(R44,)*5))</f>
        <v/>
      </c>
      <c r="S45" s="72"/>
      <c r="T45" s="146" t="s">
        <v>151</v>
      </c>
      <c r="U45" s="113" t="str">
        <f t="shared" ref="U45" si="122">IF(U44="Enter","",(ROUNDUP(U44,)*5))</f>
        <v/>
      </c>
      <c r="V45" s="72"/>
      <c r="W45" s="146" t="s">
        <v>151</v>
      </c>
      <c r="X45" s="113" t="str">
        <f t="shared" ref="X45" si="123">IF(X44="Enter","",(ROUNDUP(X44,)*5))</f>
        <v/>
      </c>
      <c r="Y45" s="72"/>
      <c r="Z45" s="146" t="s">
        <v>151</v>
      </c>
      <c r="AA45" s="113" t="str">
        <f t="shared" ref="AA45" si="124">IF(AA44="Enter","",(ROUNDUP(AA44,)*5))</f>
        <v/>
      </c>
      <c r="AB45" s="72"/>
      <c r="AC45" s="146" t="s">
        <v>151</v>
      </c>
      <c r="AD45" s="113" t="str">
        <f t="shared" ref="AD45" si="125">IF(AD44="Enter","",(ROUNDUP(AD44,)*5))</f>
        <v/>
      </c>
      <c r="AE45" s="72"/>
      <c r="AF45" s="146" t="s">
        <v>151</v>
      </c>
      <c r="AG45" s="113" t="str">
        <f t="shared" ref="AG45" si="126">IF(AG44="Enter","",(ROUNDUP(AG44,)*5))</f>
        <v/>
      </c>
      <c r="AH45" s="72"/>
      <c r="AI45" s="146" t="s">
        <v>151</v>
      </c>
      <c r="AJ45" s="113" t="str">
        <f t="shared" ref="AJ45" si="127">IF(AJ44="Enter","",(ROUNDUP(AJ44,)*5))</f>
        <v/>
      </c>
    </row>
    <row r="46" spans="1:37" x14ac:dyDescent="0.3">
      <c r="A46" s="80" t="s">
        <v>332</v>
      </c>
      <c r="B46" s="124" t="s">
        <v>151</v>
      </c>
      <c r="C46" s="125" t="str">
        <f>IF(C42="Enter","",SUM(C40,C42,-C44))</f>
        <v/>
      </c>
      <c r="D46" s="73"/>
      <c r="E46" s="153" t="s">
        <v>151</v>
      </c>
      <c r="F46" s="125" t="str">
        <f>IF(F42="Enter","",SUM(F40,F42,-F44))</f>
        <v/>
      </c>
      <c r="G46" s="73"/>
      <c r="H46" s="152" t="s">
        <v>151</v>
      </c>
      <c r="I46" s="125" t="str">
        <f>IF(I42="Enter","",SUM(I40,I42,-I44))</f>
        <v/>
      </c>
      <c r="J46" s="73"/>
      <c r="K46" s="153" t="s">
        <v>151</v>
      </c>
      <c r="L46" s="125" t="str">
        <f>IF(L42="Enter","",SUM(L40,L42,-L44))</f>
        <v/>
      </c>
      <c r="M46" s="73"/>
      <c r="N46" s="153" t="s">
        <v>151</v>
      </c>
      <c r="O46" s="125" t="str">
        <f>IF(O42="Enter","",SUM(O40,O42,-O44))</f>
        <v/>
      </c>
      <c r="P46" s="73"/>
      <c r="Q46" s="153" t="s">
        <v>151</v>
      </c>
      <c r="R46" s="125" t="str">
        <f>IF(R42="Enter","",SUM(R40,R42,-R44))</f>
        <v/>
      </c>
      <c r="S46" s="73"/>
      <c r="T46" s="153" t="s">
        <v>151</v>
      </c>
      <c r="U46" s="125" t="str">
        <f>IF(U42="Enter","",SUM(U40,U42,-U44))</f>
        <v/>
      </c>
      <c r="V46" s="73"/>
      <c r="W46" s="153" t="s">
        <v>151</v>
      </c>
      <c r="X46" s="125" t="str">
        <f>IF(X42="Enter","",SUM(X40,X42,-X44))</f>
        <v/>
      </c>
      <c r="Y46" s="73"/>
      <c r="Z46" s="153" t="s">
        <v>151</v>
      </c>
      <c r="AA46" s="125" t="str">
        <f>IF(AA42="Enter","",SUM(AA40,AA42,-AA44))</f>
        <v/>
      </c>
      <c r="AB46" s="73"/>
      <c r="AC46" s="153" t="s">
        <v>151</v>
      </c>
      <c r="AD46" s="125" t="str">
        <f>IF(AD42="Enter","",SUM(AD40,AD42,-AD44))</f>
        <v/>
      </c>
      <c r="AE46" s="73"/>
      <c r="AF46" s="153" t="s">
        <v>151</v>
      </c>
      <c r="AG46" s="125" t="str">
        <f>IF(AG42="Enter","",SUM(AG40,AG42,-AG44))</f>
        <v/>
      </c>
      <c r="AH46" s="73"/>
      <c r="AI46" s="153" t="s">
        <v>151</v>
      </c>
      <c r="AJ46" s="125" t="str">
        <f>IF(AJ42="Enter","",SUM(AJ40,AJ42,-AJ44))</f>
        <v/>
      </c>
    </row>
    <row r="47" spans="1:37" x14ac:dyDescent="0.3">
      <c r="A47" s="80" t="s">
        <v>333</v>
      </c>
      <c r="B47" s="110" t="s">
        <v>151</v>
      </c>
      <c r="C47" s="113" t="str">
        <f>IF(C46="","",IF(C46="0","N/A",ROUNDDOWN(C46,)*5))</f>
        <v/>
      </c>
      <c r="D47" s="72"/>
      <c r="E47" s="146" t="s">
        <v>151</v>
      </c>
      <c r="F47" s="113" t="str">
        <f t="shared" ref="F47" si="128">IF(F46="","",IF(F46="0","N/A",ROUNDDOWN(F46,)*5))</f>
        <v/>
      </c>
      <c r="G47" s="72"/>
      <c r="H47" s="146" t="s">
        <v>151</v>
      </c>
      <c r="I47" s="113" t="str">
        <f t="shared" ref="I47" si="129">IF(I46="","",IF(I46="0","N/A",ROUNDDOWN(I46,)*5))</f>
        <v/>
      </c>
      <c r="J47" s="72"/>
      <c r="K47" s="146" t="s">
        <v>151</v>
      </c>
      <c r="L47" s="113" t="str">
        <f t="shared" ref="L47" si="130">IF(L46="","",IF(L46="0","N/A",ROUNDDOWN(L46,)*5))</f>
        <v/>
      </c>
      <c r="M47" s="72"/>
      <c r="N47" s="146" t="s">
        <v>151</v>
      </c>
      <c r="O47" s="113" t="str">
        <f t="shared" ref="O47" si="131">IF(O46="","",IF(O46="0","N/A",ROUNDDOWN(O46,)*5))</f>
        <v/>
      </c>
      <c r="P47" s="72"/>
      <c r="Q47" s="146" t="s">
        <v>151</v>
      </c>
      <c r="R47" s="113" t="str">
        <f t="shared" ref="R47" si="132">IF(R46="","",IF(R46="0","N/A",ROUNDDOWN(R46,)*5))</f>
        <v/>
      </c>
      <c r="S47" s="72"/>
      <c r="T47" s="146" t="s">
        <v>151</v>
      </c>
      <c r="U47" s="113" t="str">
        <f t="shared" ref="U47" si="133">IF(U46="","",IF(U46="0","N/A",ROUNDDOWN(U46,)*5))</f>
        <v/>
      </c>
      <c r="V47" s="72"/>
      <c r="W47" s="146" t="s">
        <v>151</v>
      </c>
      <c r="X47" s="113" t="str">
        <f t="shared" ref="X47" si="134">IF(X46="","",IF(X46="0","N/A",ROUNDDOWN(X46,)*5))</f>
        <v/>
      </c>
      <c r="Y47" s="72"/>
      <c r="Z47" s="146" t="s">
        <v>151</v>
      </c>
      <c r="AA47" s="113" t="str">
        <f t="shared" ref="AA47" si="135">IF(AA46="","",IF(AA46="0","N/A",ROUNDDOWN(AA46,)*5))</f>
        <v/>
      </c>
      <c r="AB47" s="72"/>
      <c r="AC47" s="146" t="s">
        <v>151</v>
      </c>
      <c r="AD47" s="113" t="str">
        <f t="shared" ref="AD47" si="136">IF(AD46="","",IF(AD46="0","N/A",ROUNDDOWN(AD46,)*5))</f>
        <v/>
      </c>
      <c r="AE47" s="72"/>
      <c r="AF47" s="146" t="s">
        <v>151</v>
      </c>
      <c r="AG47" s="113" t="str">
        <f t="shared" ref="AG47" si="137">IF(AG46="","",IF(AG46="0","N/A",ROUNDDOWN(AG46,)*5))</f>
        <v/>
      </c>
      <c r="AH47" s="72"/>
      <c r="AI47" s="146" t="s">
        <v>151</v>
      </c>
      <c r="AJ47" s="113" t="str">
        <f t="shared" ref="AJ47" si="138">IF(AJ46="","",IF(AJ46="0","N/A",ROUNDDOWN(AJ46,)*5))</f>
        <v/>
      </c>
    </row>
    <row r="48" spans="1:37" ht="28.8" x14ac:dyDescent="0.3">
      <c r="A48" s="79" t="s">
        <v>334</v>
      </c>
      <c r="B48" s="110" t="str">
        <f>IF(B40="Enter","",(SUM(B38,B39,B41)))</f>
        <v/>
      </c>
      <c r="C48" s="113" t="s">
        <v>151</v>
      </c>
      <c r="D48" s="72"/>
      <c r="E48" s="146" t="str">
        <f>IF(E40="Enter","",(SUM(E38,E39,E41)))</f>
        <v/>
      </c>
      <c r="F48" s="113" t="s">
        <v>151</v>
      </c>
      <c r="G48" s="72"/>
      <c r="H48" s="146" t="str">
        <f>IF(H40="Enter","",(SUM(H38,H39,H41)))</f>
        <v/>
      </c>
      <c r="I48" s="113" t="s">
        <v>151</v>
      </c>
      <c r="J48" s="72"/>
      <c r="K48" s="146" t="str">
        <f>IF(K40="Enter","",(SUM(K38,K39,K41)))</f>
        <v/>
      </c>
      <c r="L48" s="113" t="s">
        <v>151</v>
      </c>
      <c r="M48" s="72"/>
      <c r="N48" s="146" t="str">
        <f>IF(N40="Enter","",(SUM(N38,N39,N41)))</f>
        <v/>
      </c>
      <c r="O48" s="113" t="s">
        <v>151</v>
      </c>
      <c r="P48" s="72"/>
      <c r="Q48" s="146" t="str">
        <f>IF(Q40="Enter","",(SUM(Q38,Q39,Q41)))</f>
        <v/>
      </c>
      <c r="R48" s="113" t="s">
        <v>151</v>
      </c>
      <c r="S48" s="72"/>
      <c r="T48" s="146" t="str">
        <f>IF(T40="Enter","",(SUM(T38,T39,T41)))</f>
        <v/>
      </c>
      <c r="U48" s="113" t="s">
        <v>151</v>
      </c>
      <c r="V48" s="72"/>
      <c r="W48" s="146" t="str">
        <f>IF(W40="Enter","",(SUM(W38,W39,W41)))</f>
        <v/>
      </c>
      <c r="X48" s="113" t="s">
        <v>151</v>
      </c>
      <c r="Y48" s="72"/>
      <c r="Z48" s="146" t="str">
        <f>IF(Z40="Enter","",(SUM(Z38,Z39,Z41)))</f>
        <v/>
      </c>
      <c r="AA48" s="113" t="s">
        <v>151</v>
      </c>
      <c r="AB48" s="72"/>
      <c r="AC48" s="146" t="str">
        <f>IF(AC40="Enter","",(SUM(AC38,AC39,AC41)))</f>
        <v/>
      </c>
      <c r="AD48" s="113" t="s">
        <v>151</v>
      </c>
      <c r="AE48" s="72"/>
      <c r="AF48" s="146" t="str">
        <f>IF(AF40="Enter","",(SUM(AF38,AF39,AF41)))</f>
        <v/>
      </c>
      <c r="AG48" s="113" t="s">
        <v>151</v>
      </c>
      <c r="AH48" s="72"/>
      <c r="AI48" s="146" t="str">
        <f>IF(AI40="Enter","",(SUM(AI38,AI39,AI41)))</f>
        <v/>
      </c>
      <c r="AJ48" s="113" t="s">
        <v>151</v>
      </c>
    </row>
    <row r="49" spans="1:36" ht="28.8" x14ac:dyDescent="0.3">
      <c r="A49" s="79" t="s">
        <v>335</v>
      </c>
      <c r="B49" s="110" t="s">
        <v>151</v>
      </c>
      <c r="C49" s="103" t="str">
        <f>IF(C40="Enter","",(SUM(C38,C39,C41,C43)-C45))</f>
        <v/>
      </c>
      <c r="D49" s="68"/>
      <c r="E49" s="146" t="s">
        <v>151</v>
      </c>
      <c r="F49" s="103" t="str">
        <f>IF(F40="Enter","",(SUM(F38,F39,F41,F43)-F45))</f>
        <v/>
      </c>
      <c r="G49" s="68"/>
      <c r="H49" s="146" t="s">
        <v>151</v>
      </c>
      <c r="I49" s="103" t="str">
        <f>IF(I40="Enter","",(SUM(I38,I39,I41,I43)-I45))</f>
        <v/>
      </c>
      <c r="J49" s="68"/>
      <c r="K49" s="146" t="s">
        <v>151</v>
      </c>
      <c r="L49" s="103" t="str">
        <f>IF(L40="Enter","",(SUM(L38,L39,L41,L43)-L45))</f>
        <v/>
      </c>
      <c r="M49" s="68"/>
      <c r="N49" s="146" t="s">
        <v>151</v>
      </c>
      <c r="O49" s="103" t="str">
        <f>IF(O40="Enter","",(SUM(O38,O39,O41,O43)-O45))</f>
        <v/>
      </c>
      <c r="P49" s="68"/>
      <c r="Q49" s="146" t="s">
        <v>151</v>
      </c>
      <c r="R49" s="103" t="str">
        <f>IF(R40="Enter","",(SUM(R38,R39,R41,R43)-R45))</f>
        <v/>
      </c>
      <c r="S49" s="68"/>
      <c r="T49" s="146" t="s">
        <v>151</v>
      </c>
      <c r="U49" s="103" t="str">
        <f>IF(U40="Enter","",(SUM(U38,U39,U41,U43)-U45))</f>
        <v/>
      </c>
      <c r="V49" s="68"/>
      <c r="W49" s="146" t="s">
        <v>151</v>
      </c>
      <c r="X49" s="103" t="str">
        <f>IF(X40="Enter","",(SUM(X38,X39,X41,X43)-X45))</f>
        <v/>
      </c>
      <c r="Y49" s="68"/>
      <c r="Z49" s="146" t="s">
        <v>151</v>
      </c>
      <c r="AA49" s="103" t="str">
        <f>IF(AA40="Enter","",(SUM(AA38,AA39,AA41,AA43)-AA45))</f>
        <v/>
      </c>
      <c r="AB49" s="68"/>
      <c r="AC49" s="146" t="s">
        <v>151</v>
      </c>
      <c r="AD49" s="103" t="str">
        <f>IF(AD40="Enter","",(SUM(AD38,AD39,AD41,AD43)-AD45))</f>
        <v/>
      </c>
      <c r="AE49" s="68"/>
      <c r="AF49" s="146" t="s">
        <v>151</v>
      </c>
      <c r="AG49" s="103" t="str">
        <f>IF(AG40="Enter","",(SUM(AG38,AG39,AG41,AG43)-AG45))</f>
        <v/>
      </c>
      <c r="AH49" s="68"/>
      <c r="AI49" s="146" t="s">
        <v>151</v>
      </c>
      <c r="AJ49" s="103" t="str">
        <f>IF(AJ40="Enter","",(SUM(AJ38,AJ39,AJ41,AJ43)-AJ45))</f>
        <v/>
      </c>
    </row>
    <row r="50" spans="1:36" ht="28.8" x14ac:dyDescent="0.3">
      <c r="A50" s="79" t="s">
        <v>336</v>
      </c>
      <c r="B50" s="102" t="str">
        <f>IF(B48="","",B23-B48)</f>
        <v/>
      </c>
      <c r="C50" s="113" t="s">
        <v>151</v>
      </c>
      <c r="D50" s="72"/>
      <c r="E50" s="142" t="str">
        <f>IF(E48="","",E23-E48)</f>
        <v/>
      </c>
      <c r="F50" s="113" t="s">
        <v>151</v>
      </c>
      <c r="G50" s="72"/>
      <c r="H50" s="142" t="str">
        <f>IF(H48="","",H23-H48)</f>
        <v/>
      </c>
      <c r="I50" s="113" t="s">
        <v>151</v>
      </c>
      <c r="J50" s="72"/>
      <c r="K50" s="142" t="str">
        <f>IF(K48="","",K23-K48)</f>
        <v/>
      </c>
      <c r="L50" s="113" t="s">
        <v>151</v>
      </c>
      <c r="M50" s="72"/>
      <c r="N50" s="142" t="str">
        <f>IF(N48="","",N23-N48)</f>
        <v/>
      </c>
      <c r="O50" s="113" t="s">
        <v>151</v>
      </c>
      <c r="P50" s="72"/>
      <c r="Q50" s="142" t="str">
        <f>IF(Q48="","",Q23-Q48)</f>
        <v/>
      </c>
      <c r="R50" s="113" t="s">
        <v>151</v>
      </c>
      <c r="S50" s="72"/>
      <c r="T50" s="142" t="str">
        <f>IF(T48="","",T23-T48)</f>
        <v/>
      </c>
      <c r="U50" s="113" t="s">
        <v>151</v>
      </c>
      <c r="V50" s="72"/>
      <c r="W50" s="142" t="str">
        <f>IF(W48="","",W23-W48)</f>
        <v/>
      </c>
      <c r="X50" s="113" t="s">
        <v>151</v>
      </c>
      <c r="Y50" s="72"/>
      <c r="Z50" s="142" t="str">
        <f>IF(Z48="","",Z23-Z48)</f>
        <v/>
      </c>
      <c r="AA50" s="113" t="s">
        <v>151</v>
      </c>
      <c r="AB50" s="72"/>
      <c r="AC50" s="142" t="str">
        <f>IF(AC48="","",AC23-AC48)</f>
        <v/>
      </c>
      <c r="AD50" s="113" t="s">
        <v>151</v>
      </c>
      <c r="AE50" s="72"/>
      <c r="AF50" s="142" t="str">
        <f>IF(AF48="","",AF23-AF48)</f>
        <v/>
      </c>
      <c r="AG50" s="113" t="s">
        <v>151</v>
      </c>
      <c r="AH50" s="72"/>
      <c r="AI50" s="142" t="str">
        <f>IF(AI48="","",AI23-AI48)</f>
        <v/>
      </c>
      <c r="AJ50" s="113" t="s">
        <v>151</v>
      </c>
    </row>
    <row r="51" spans="1:36" ht="43.2" x14ac:dyDescent="0.3">
      <c r="A51" s="79" t="s">
        <v>337</v>
      </c>
      <c r="B51" s="110" t="s">
        <v>151</v>
      </c>
      <c r="C51" s="103" t="str">
        <f>IF(C49="","",(C23-C49))</f>
        <v/>
      </c>
      <c r="D51" s="68"/>
      <c r="E51" s="146" t="s">
        <v>151</v>
      </c>
      <c r="F51" s="103" t="str">
        <f>IF(F49="","",(F23-F49))</f>
        <v/>
      </c>
      <c r="G51" s="68"/>
      <c r="H51" s="146" t="s">
        <v>151</v>
      </c>
      <c r="I51" s="103" t="str">
        <f>IF(I49="","",(I23-I49))</f>
        <v/>
      </c>
      <c r="J51" s="68"/>
      <c r="K51" s="146" t="s">
        <v>151</v>
      </c>
      <c r="L51" s="103" t="str">
        <f>IF(L49="","",(L23-L49))</f>
        <v/>
      </c>
      <c r="M51" s="68"/>
      <c r="N51" s="146" t="s">
        <v>151</v>
      </c>
      <c r="O51" s="103" t="str">
        <f>IF(O49="","",(O23-O49))</f>
        <v/>
      </c>
      <c r="P51" s="68"/>
      <c r="Q51" s="146" t="s">
        <v>151</v>
      </c>
      <c r="R51" s="103" t="str">
        <f>IF(R49="","",(R23-R49))</f>
        <v/>
      </c>
      <c r="S51" s="68"/>
      <c r="T51" s="146" t="s">
        <v>151</v>
      </c>
      <c r="U51" s="103" t="str">
        <f>IF(U49="","",(U23-U49))</f>
        <v/>
      </c>
      <c r="V51" s="68"/>
      <c r="W51" s="146" t="s">
        <v>151</v>
      </c>
      <c r="X51" s="103" t="str">
        <f>IF(X49="","",(X23-X49))</f>
        <v/>
      </c>
      <c r="Y51" s="68"/>
      <c r="Z51" s="146" t="s">
        <v>151</v>
      </c>
      <c r="AA51" s="103" t="str">
        <f>IF(AA49="","",(AA23-AA49))</f>
        <v/>
      </c>
      <c r="AB51" s="68"/>
      <c r="AC51" s="146" t="s">
        <v>151</v>
      </c>
      <c r="AD51" s="103" t="str">
        <f>IF(AD49="","",(AD23-AD49))</f>
        <v/>
      </c>
      <c r="AE51" s="68"/>
      <c r="AF51" s="146" t="s">
        <v>151</v>
      </c>
      <c r="AG51" s="103" t="str">
        <f>IF(AG49="","",(AG23-AG49))</f>
        <v/>
      </c>
      <c r="AH51" s="68"/>
      <c r="AI51" s="146" t="s">
        <v>151</v>
      </c>
      <c r="AJ51" s="103" t="str">
        <f>IF(AJ49="","",(AJ23-AJ49))</f>
        <v/>
      </c>
    </row>
    <row r="52" spans="1:36" s="76" customFormat="1" x14ac:dyDescent="0.3">
      <c r="A52" s="79"/>
      <c r="B52" s="266"/>
      <c r="C52" s="267"/>
      <c r="E52" s="79"/>
      <c r="F52" s="267"/>
      <c r="H52" s="79"/>
      <c r="I52" s="267"/>
      <c r="K52" s="79"/>
      <c r="L52" s="267"/>
      <c r="N52" s="79"/>
      <c r="O52" s="267"/>
      <c r="Q52" s="79"/>
      <c r="R52" s="267"/>
      <c r="T52" s="79"/>
      <c r="U52" s="267"/>
      <c r="W52" s="79"/>
      <c r="X52" s="267"/>
      <c r="Z52" s="79"/>
      <c r="AA52" s="267"/>
      <c r="AC52" s="79"/>
      <c r="AD52" s="267"/>
      <c r="AF52" s="79"/>
      <c r="AG52" s="267"/>
      <c r="AI52" s="79"/>
      <c r="AJ52" s="267"/>
    </row>
    <row r="53" spans="1:36" ht="28.8" x14ac:dyDescent="0.3">
      <c r="A53" s="79" t="s">
        <v>338</v>
      </c>
      <c r="B53" s="110" t="str">
        <f>IF(B36="Enter","",(B50-B36))</f>
        <v/>
      </c>
      <c r="C53" s="113" t="str">
        <f>IF(C36="Enter","",(C51-C36))</f>
        <v/>
      </c>
      <c r="D53" s="72"/>
      <c r="E53" s="146" t="str">
        <f>IF(E36="Enter","",(E50-E36))</f>
        <v/>
      </c>
      <c r="F53" s="113" t="str">
        <f>IF(F36="Enter","",(F51-F36))</f>
        <v/>
      </c>
      <c r="G53" s="72"/>
      <c r="H53" s="146" t="str">
        <f>IF(H36="Enter","",(H50-H36))</f>
        <v/>
      </c>
      <c r="I53" s="113" t="str">
        <f>IF(I36="Enter","",(I51-I36))</f>
        <v/>
      </c>
      <c r="J53" s="72"/>
      <c r="K53" s="146" t="str">
        <f>IF(K36="Enter","",(K50-K36))</f>
        <v/>
      </c>
      <c r="L53" s="113" t="str">
        <f>IF(L36="Enter","",(L51-L36))</f>
        <v/>
      </c>
      <c r="M53" s="72"/>
      <c r="N53" s="146" t="str">
        <f>IF(N36="Enter","",(N50-N36))</f>
        <v/>
      </c>
      <c r="O53" s="113" t="str">
        <f>IF(O36="Enter","",(O51-O36))</f>
        <v/>
      </c>
      <c r="P53" s="72"/>
      <c r="Q53" s="146" t="str">
        <f>IF(Q36="Enter","",(Q50-Q36))</f>
        <v/>
      </c>
      <c r="R53" s="113" t="str">
        <f>IF(R36="Enter","",(R51-R36))</f>
        <v/>
      </c>
      <c r="S53" s="72"/>
      <c r="T53" s="146" t="str">
        <f>IF(T36="Enter","",(T50-T36))</f>
        <v/>
      </c>
      <c r="U53" s="113" t="str">
        <f>IF(U36="Enter","",(U51-U36))</f>
        <v/>
      </c>
      <c r="V53" s="72"/>
      <c r="W53" s="146" t="str">
        <f>IF(W36="Enter","",(W50-W36))</f>
        <v/>
      </c>
      <c r="X53" s="113" t="str">
        <f>IF(X36="Enter","",(X51-X36))</f>
        <v/>
      </c>
      <c r="Y53" s="72"/>
      <c r="Z53" s="146" t="str">
        <f>IF(Z36="Enter","",(Z50-Z36))</f>
        <v/>
      </c>
      <c r="AA53" s="113" t="str">
        <f>IF(AA36="Enter","",(AA51-AA36))</f>
        <v/>
      </c>
      <c r="AB53" s="72"/>
      <c r="AC53" s="146" t="str">
        <f>IF(AC36="Enter","",(AC50-AC36))</f>
        <v/>
      </c>
      <c r="AD53" s="113" t="str">
        <f>IF(AD36="Enter","",(AD51-AD36))</f>
        <v/>
      </c>
      <c r="AE53" s="72"/>
      <c r="AF53" s="146" t="str">
        <f>IF(AF36="Enter","",(AF50-AF36))</f>
        <v/>
      </c>
      <c r="AG53" s="113" t="str">
        <f>IF(AG36="Enter","",(AG51-AG36))</f>
        <v/>
      </c>
      <c r="AH53" s="72"/>
      <c r="AI53" s="146" t="str">
        <f>IF(AI36="Enter","",(AI50-AI36))</f>
        <v/>
      </c>
      <c r="AJ53" s="103" t="str">
        <f>IF(AJ36="Enter","",(AJ51-AJ36))</f>
        <v/>
      </c>
    </row>
    <row r="54" spans="1:36" s="76" customFormat="1" x14ac:dyDescent="0.3">
      <c r="A54" s="79"/>
      <c r="B54" s="266"/>
      <c r="C54" s="267"/>
      <c r="E54" s="79"/>
      <c r="F54" s="267"/>
      <c r="H54" s="79"/>
      <c r="I54" s="267"/>
      <c r="K54" s="79"/>
      <c r="L54" s="267"/>
      <c r="N54" s="79"/>
      <c r="O54" s="267"/>
      <c r="Q54" s="79"/>
      <c r="R54" s="267"/>
      <c r="T54" s="79"/>
      <c r="U54" s="267"/>
      <c r="W54" s="79"/>
      <c r="X54" s="267"/>
      <c r="Z54" s="79"/>
      <c r="AA54" s="267"/>
      <c r="AC54" s="79"/>
      <c r="AD54" s="267"/>
      <c r="AF54" s="79"/>
      <c r="AG54" s="267"/>
      <c r="AI54" s="79"/>
      <c r="AJ54" s="267"/>
    </row>
    <row r="55" spans="1:36" x14ac:dyDescent="0.3">
      <c r="A55" s="79" t="s">
        <v>4</v>
      </c>
      <c r="B55" s="126" t="s">
        <v>62</v>
      </c>
      <c r="C55" s="113" t="str">
        <f>IF(B55="Enter","",B55)</f>
        <v/>
      </c>
      <c r="D55" s="72"/>
      <c r="E55" s="154" t="s">
        <v>62</v>
      </c>
      <c r="F55" s="113" t="str">
        <f t="shared" ref="F55" si="139">IF(E55="Enter","",E55)</f>
        <v/>
      </c>
      <c r="G55" s="72"/>
      <c r="H55" s="154" t="s">
        <v>62</v>
      </c>
      <c r="I55" s="113" t="str">
        <f t="shared" ref="I55" si="140">IF(H55="Enter","",H55)</f>
        <v/>
      </c>
      <c r="J55" s="72"/>
      <c r="K55" s="154" t="s">
        <v>62</v>
      </c>
      <c r="L55" s="113" t="str">
        <f t="shared" ref="L55" si="141">IF(K55="Enter","",K55)</f>
        <v/>
      </c>
      <c r="M55" s="72"/>
      <c r="N55" s="154" t="s">
        <v>62</v>
      </c>
      <c r="O55" s="113" t="str">
        <f t="shared" ref="O55" si="142">IF(N55="Enter","",N55)</f>
        <v/>
      </c>
      <c r="P55" s="72"/>
      <c r="Q55" s="154" t="s">
        <v>62</v>
      </c>
      <c r="R55" s="113" t="str">
        <f t="shared" ref="R55" si="143">IF(Q55="Enter","",Q55)</f>
        <v/>
      </c>
      <c r="S55" s="72"/>
      <c r="T55" s="154" t="s">
        <v>62</v>
      </c>
      <c r="U55" s="113" t="str">
        <f t="shared" ref="U55" si="144">IF(T55="Enter","",T55)</f>
        <v/>
      </c>
      <c r="V55" s="72"/>
      <c r="W55" s="154" t="s">
        <v>62</v>
      </c>
      <c r="X55" s="113" t="str">
        <f t="shared" ref="X55" si="145">IF(W55="Enter","",W55)</f>
        <v/>
      </c>
      <c r="Y55" s="72"/>
      <c r="Z55" s="154" t="s">
        <v>62</v>
      </c>
      <c r="AA55" s="113" t="str">
        <f t="shared" ref="AA55" si="146">IF(Z55="Enter","",Z55)</f>
        <v/>
      </c>
      <c r="AB55" s="72"/>
      <c r="AC55" s="154" t="s">
        <v>62</v>
      </c>
      <c r="AD55" s="113" t="str">
        <f t="shared" ref="AD55" si="147">IF(AC55="Enter","",AC55)</f>
        <v/>
      </c>
      <c r="AE55" s="72"/>
      <c r="AF55" s="154" t="s">
        <v>62</v>
      </c>
      <c r="AG55" s="113" t="str">
        <f t="shared" ref="AG55" si="148">IF(AF55="Enter","",AF55)</f>
        <v/>
      </c>
      <c r="AH55" s="72"/>
      <c r="AI55" s="154" t="s">
        <v>62</v>
      </c>
      <c r="AJ55" s="103" t="str">
        <f t="shared" ref="AJ55" si="149">IF(AI55="Enter","",AI55)</f>
        <v/>
      </c>
    </row>
    <row r="56" spans="1:36" ht="30" hidden="1" customHeight="1" x14ac:dyDescent="0.3">
      <c r="A56" s="328" t="s">
        <v>287</v>
      </c>
      <c r="B56" s="127" t="s">
        <v>151</v>
      </c>
      <c r="C56" s="128" t="str">
        <f>IF(C53="","Hidden",IF(C53&lt;=0,0,C53))</f>
        <v>Hidden</v>
      </c>
      <c r="D56" s="74"/>
      <c r="E56" s="155" t="s">
        <v>151</v>
      </c>
      <c r="F56" s="128" t="str">
        <f t="shared" ref="F56" si="150">IF(F53="","Hidden",IF(F53&lt;=0,0,F53))</f>
        <v>Hidden</v>
      </c>
      <c r="G56" s="74"/>
      <c r="H56" s="155" t="s">
        <v>151</v>
      </c>
      <c r="I56" s="128" t="str">
        <f t="shared" ref="I56" si="151">IF(I53="","Hidden",IF(I53&lt;=0,0,I53))</f>
        <v>Hidden</v>
      </c>
      <c r="J56" s="74"/>
      <c r="K56" s="155" t="s">
        <v>151</v>
      </c>
      <c r="L56" s="128" t="str">
        <f t="shared" ref="L56" si="152">IF(L53="","Hidden",IF(L53&lt;=0,0,L53))</f>
        <v>Hidden</v>
      </c>
      <c r="M56" s="74"/>
      <c r="N56" s="155" t="s">
        <v>151</v>
      </c>
      <c r="O56" s="128" t="str">
        <f t="shared" ref="O56" si="153">IF(O53="","Hidden",IF(O53&lt;=0,0,O53))</f>
        <v>Hidden</v>
      </c>
      <c r="P56" s="74"/>
      <c r="Q56" s="155" t="s">
        <v>151</v>
      </c>
      <c r="R56" s="128" t="str">
        <f t="shared" ref="R56" si="154">IF(R53="","Hidden",IF(R53&lt;=0,0,R53))</f>
        <v>Hidden</v>
      </c>
      <c r="S56" s="74"/>
      <c r="T56" s="155" t="s">
        <v>151</v>
      </c>
      <c r="U56" s="128" t="str">
        <f t="shared" ref="U56" si="155">IF(U53="","Hidden",IF(U53&lt;=0,0,U53))</f>
        <v>Hidden</v>
      </c>
      <c r="V56" s="74"/>
      <c r="W56" s="155" t="s">
        <v>151</v>
      </c>
      <c r="X56" s="128" t="str">
        <f t="shared" ref="X56" si="156">IF(X53="","Hidden",IF(X53&lt;=0,0,X53))</f>
        <v>Hidden</v>
      </c>
      <c r="Y56" s="74"/>
      <c r="Z56" s="155" t="s">
        <v>151</v>
      </c>
      <c r="AA56" s="128" t="str">
        <f t="shared" ref="AA56" si="157">IF(AA53="","Hidden",IF(AA53&lt;=0,0,AA53))</f>
        <v>Hidden</v>
      </c>
      <c r="AB56" s="74"/>
      <c r="AC56" s="155" t="s">
        <v>151</v>
      </c>
      <c r="AD56" s="128" t="str">
        <f t="shared" ref="AD56" si="158">IF(AD53="","Hidden",IF(AD53&lt;=0,0,AD53))</f>
        <v>Hidden</v>
      </c>
      <c r="AE56" s="74"/>
      <c r="AF56" s="155" t="s">
        <v>151</v>
      </c>
      <c r="AG56" s="128" t="str">
        <f t="shared" ref="AG56" si="159">IF(AG53="","Hidden",IF(AG53&lt;=0,0,AG53))</f>
        <v>Hidden</v>
      </c>
      <c r="AH56" s="74"/>
      <c r="AI56" s="155" t="s">
        <v>151</v>
      </c>
      <c r="AJ56" s="128" t="str">
        <f t="shared" ref="AJ56" si="160">IF(AJ53="","Hidden",IF(AJ53&lt;=0,0,AJ53))</f>
        <v>Hidden</v>
      </c>
    </row>
    <row r="57" spans="1:36" s="36" customFormat="1" ht="30" hidden="1" customHeight="1" x14ac:dyDescent="0.3">
      <c r="A57" s="328"/>
      <c r="B57" s="270" t="s">
        <v>151</v>
      </c>
      <c r="C57" s="271" t="str">
        <f>IF(C56="Hidden","Hidden",C55-C56)</f>
        <v>Hidden</v>
      </c>
      <c r="D57" s="75"/>
      <c r="E57" s="278" t="s">
        <v>151</v>
      </c>
      <c r="F57" s="271" t="str">
        <f t="shared" ref="F57" si="161">IF(F56="Hidden","Hidden",F55-F56)</f>
        <v>Hidden</v>
      </c>
      <c r="G57" s="75"/>
      <c r="H57" s="278" t="s">
        <v>151</v>
      </c>
      <c r="I57" s="271" t="str">
        <f t="shared" ref="I57" si="162">IF(I56="Hidden","Hidden",I55-I56)</f>
        <v>Hidden</v>
      </c>
      <c r="J57" s="75"/>
      <c r="K57" s="278" t="s">
        <v>151</v>
      </c>
      <c r="L57" s="271" t="str">
        <f t="shared" ref="L57" si="163">IF(L56="Hidden","Hidden",L55-L56)</f>
        <v>Hidden</v>
      </c>
      <c r="M57" s="75"/>
      <c r="N57" s="278" t="s">
        <v>151</v>
      </c>
      <c r="O57" s="271" t="str">
        <f t="shared" ref="O57" si="164">IF(O56="Hidden","Hidden",O55-O56)</f>
        <v>Hidden</v>
      </c>
      <c r="P57" s="75"/>
      <c r="Q57" s="278" t="s">
        <v>151</v>
      </c>
      <c r="R57" s="271" t="str">
        <f t="shared" ref="R57" si="165">IF(R56="Hidden","Hidden",R55-R56)</f>
        <v>Hidden</v>
      </c>
      <c r="S57" s="75"/>
      <c r="T57" s="278" t="s">
        <v>151</v>
      </c>
      <c r="U57" s="271" t="str">
        <f t="shared" ref="U57" si="166">IF(U56="Hidden","Hidden",U55-U56)</f>
        <v>Hidden</v>
      </c>
      <c r="V57" s="75"/>
      <c r="W57" s="278" t="s">
        <v>151</v>
      </c>
      <c r="X57" s="271" t="str">
        <f t="shared" ref="X57" si="167">IF(X56="Hidden","Hidden",X55-X56)</f>
        <v>Hidden</v>
      </c>
      <c r="Y57" s="75"/>
      <c r="Z57" s="278" t="s">
        <v>151</v>
      </c>
      <c r="AA57" s="271" t="str">
        <f t="shared" ref="AA57" si="168">IF(AA56="Hidden","Hidden",AA55-AA56)</f>
        <v>Hidden</v>
      </c>
      <c r="AB57" s="75"/>
      <c r="AC57" s="278" t="s">
        <v>151</v>
      </c>
      <c r="AD57" s="271" t="str">
        <f t="shared" ref="AD57" si="169">IF(AD56="Hidden","Hidden",AD55-AD56)</f>
        <v>Hidden</v>
      </c>
      <c r="AE57" s="75"/>
      <c r="AF57" s="278" t="s">
        <v>151</v>
      </c>
      <c r="AG57" s="271" t="str">
        <f t="shared" ref="AG57" si="170">IF(AG56="Hidden","Hidden",AG55-AG56)</f>
        <v>Hidden</v>
      </c>
      <c r="AH57" s="75"/>
      <c r="AI57" s="278" t="s">
        <v>151</v>
      </c>
      <c r="AJ57" s="271" t="str">
        <f t="shared" ref="AJ57" si="171">IF(AJ56="Hidden","Hidden",AJ55-AJ56)</f>
        <v>Hidden</v>
      </c>
    </row>
    <row r="58" spans="1:36" s="226" customFormat="1" x14ac:dyDescent="0.3">
      <c r="A58" s="272"/>
      <c r="B58" s="273"/>
      <c r="C58" s="274"/>
      <c r="E58" s="272"/>
      <c r="F58" s="274"/>
      <c r="H58" s="272"/>
      <c r="I58" s="274"/>
      <c r="K58" s="272"/>
      <c r="L58" s="274"/>
      <c r="N58" s="272"/>
      <c r="O58" s="274"/>
      <c r="Q58" s="272"/>
      <c r="R58" s="274"/>
      <c r="T58" s="272"/>
      <c r="U58" s="274"/>
      <c r="W58" s="272"/>
      <c r="X58" s="274"/>
      <c r="Z58" s="272"/>
      <c r="AA58" s="274"/>
      <c r="AC58" s="272"/>
      <c r="AD58" s="274"/>
      <c r="AF58" s="272"/>
      <c r="AG58" s="274"/>
      <c r="AI58" s="272"/>
      <c r="AJ58" s="274"/>
    </row>
    <row r="59" spans="1:36" x14ac:dyDescent="0.3">
      <c r="A59" s="79" t="s">
        <v>284</v>
      </c>
      <c r="B59" s="127" t="s">
        <v>151</v>
      </c>
      <c r="C59" s="113" t="str">
        <f>IF(C57="Hidden","",IF(C57&gt;=0,0,-C57))</f>
        <v/>
      </c>
      <c r="D59" s="72"/>
      <c r="E59" s="155" t="s">
        <v>151</v>
      </c>
      <c r="F59" s="113" t="str">
        <f t="shared" ref="F59" si="172">IF(F57="Hidden","",IF(F57&gt;=0,0,-F57))</f>
        <v/>
      </c>
      <c r="G59" s="72"/>
      <c r="H59" s="155" t="s">
        <v>151</v>
      </c>
      <c r="I59" s="113" t="str">
        <f t="shared" ref="I59" si="173">IF(I57="Hidden","",IF(I57&gt;=0,0,-I57))</f>
        <v/>
      </c>
      <c r="J59" s="72"/>
      <c r="K59" s="155" t="s">
        <v>151</v>
      </c>
      <c r="L59" s="113" t="str">
        <f t="shared" ref="L59" si="174">IF(L57="Hidden","",IF(L57&gt;=0,0,-L57))</f>
        <v/>
      </c>
      <c r="M59" s="72"/>
      <c r="N59" s="155" t="s">
        <v>151</v>
      </c>
      <c r="O59" s="113" t="str">
        <f t="shared" ref="O59" si="175">IF(O57="Hidden","",IF(O57&gt;=0,0,-O57))</f>
        <v/>
      </c>
      <c r="P59" s="72"/>
      <c r="Q59" s="155" t="s">
        <v>151</v>
      </c>
      <c r="R59" s="113" t="str">
        <f t="shared" ref="R59" si="176">IF(R57="Hidden","",IF(R57&gt;=0,0,-R57))</f>
        <v/>
      </c>
      <c r="S59" s="72"/>
      <c r="T59" s="155" t="s">
        <v>151</v>
      </c>
      <c r="U59" s="113" t="str">
        <f t="shared" ref="U59" si="177">IF(U57="Hidden","",IF(U57&gt;=0,0,-U57))</f>
        <v/>
      </c>
      <c r="V59" s="72"/>
      <c r="W59" s="155" t="s">
        <v>151</v>
      </c>
      <c r="X59" s="113" t="str">
        <f t="shared" ref="X59" si="178">IF(X57="Hidden","",IF(X57&gt;=0,0,-X57))</f>
        <v/>
      </c>
      <c r="Y59" s="72"/>
      <c r="Z59" s="155" t="s">
        <v>151</v>
      </c>
      <c r="AA59" s="113" t="str">
        <f t="shared" ref="AA59" si="179">IF(AA57="Hidden","",IF(AA57&gt;=0,0,-AA57))</f>
        <v/>
      </c>
      <c r="AB59" s="72"/>
      <c r="AC59" s="155" t="s">
        <v>151</v>
      </c>
      <c r="AD59" s="113" t="str">
        <f t="shared" ref="AD59" si="180">IF(AD57="Hidden","",IF(AD57&gt;=0,0,-AD57))</f>
        <v/>
      </c>
      <c r="AE59" s="72"/>
      <c r="AF59" s="155" t="s">
        <v>151</v>
      </c>
      <c r="AG59" s="113" t="str">
        <f t="shared" ref="AG59" si="181">IF(AG57="Hidden","",IF(AG57&gt;=0,0,-AG57))</f>
        <v/>
      </c>
      <c r="AH59" s="72"/>
      <c r="AI59" s="155" t="s">
        <v>151</v>
      </c>
      <c r="AJ59" s="113" t="str">
        <f t="shared" ref="AJ59" si="182">IF(AJ57="Hidden","",IF(AJ57&gt;=0,0,-AJ57))</f>
        <v/>
      </c>
    </row>
    <row r="60" spans="1:36" ht="28.8" hidden="1" x14ac:dyDescent="0.3">
      <c r="A60" s="79" t="s">
        <v>283</v>
      </c>
      <c r="B60" s="129" t="s">
        <v>151</v>
      </c>
      <c r="C60" s="103" t="str">
        <f>IF(C57="Hidden","",IF(C57&lt;=0,0,C57))</f>
        <v/>
      </c>
      <c r="D60" s="68"/>
      <c r="E60" s="156" t="s">
        <v>151</v>
      </c>
      <c r="F60" s="103" t="str">
        <f t="shared" ref="F60" si="183">IF(F57="Hidden","",IF(F57&lt;=0,0,F57))</f>
        <v/>
      </c>
      <c r="G60" s="68"/>
      <c r="H60" s="156" t="s">
        <v>151</v>
      </c>
      <c r="I60" s="103" t="str">
        <f t="shared" ref="I60" si="184">IF(I57="Hidden","",IF(I57&lt;=0,0,I57))</f>
        <v/>
      </c>
      <c r="J60" s="68"/>
      <c r="K60" s="156" t="s">
        <v>151</v>
      </c>
      <c r="L60" s="103" t="str">
        <f t="shared" ref="L60" si="185">IF(L57="Hidden","",IF(L57&lt;=0,0,L57))</f>
        <v/>
      </c>
      <c r="M60" s="68"/>
      <c r="N60" s="156" t="s">
        <v>151</v>
      </c>
      <c r="O60" s="103" t="str">
        <f t="shared" ref="O60" si="186">IF(O57="Hidden","",IF(O57&lt;=0,0,O57))</f>
        <v/>
      </c>
      <c r="P60" s="68"/>
      <c r="Q60" s="156" t="s">
        <v>151</v>
      </c>
      <c r="R60" s="103" t="str">
        <f t="shared" ref="R60" si="187">IF(R57="Hidden","",IF(R57&lt;=0,0,R57))</f>
        <v/>
      </c>
      <c r="S60" s="68"/>
      <c r="T60" s="156" t="s">
        <v>151</v>
      </c>
      <c r="U60" s="103" t="str">
        <f t="shared" ref="U60" si="188">IF(U57="Hidden","",IF(U57&lt;=0,0,U57))</f>
        <v/>
      </c>
      <c r="V60" s="68"/>
      <c r="W60" s="156" t="s">
        <v>151</v>
      </c>
      <c r="X60" s="103" t="str">
        <f t="shared" ref="X60" si="189">IF(X57="Hidden","",IF(X57&lt;=0,0,X57))</f>
        <v/>
      </c>
      <c r="Y60" s="68"/>
      <c r="Z60" s="156" t="s">
        <v>151</v>
      </c>
      <c r="AA60" s="103" t="str">
        <f t="shared" ref="AA60" si="190">IF(AA57="Hidden","",IF(AA57&lt;=0,0,AA57))</f>
        <v/>
      </c>
      <c r="AB60" s="68"/>
      <c r="AC60" s="156" t="s">
        <v>151</v>
      </c>
      <c r="AD60" s="103" t="str">
        <f t="shared" ref="AD60" si="191">IF(AD57="Hidden","",IF(AD57&lt;=0,0,AD57))</f>
        <v/>
      </c>
      <c r="AE60" s="68"/>
      <c r="AF60" s="156" t="s">
        <v>151</v>
      </c>
      <c r="AG60" s="103" t="str">
        <f t="shared" ref="AG60" si="192">IF(AG57="Hidden","",IF(AG57&lt;=0,0,AG57))</f>
        <v/>
      </c>
      <c r="AH60" s="68"/>
      <c r="AI60" s="156" t="s">
        <v>151</v>
      </c>
      <c r="AJ60" s="103" t="str">
        <f t="shared" ref="AJ60" si="193">IF(AJ57="Hidden","",IF(AJ57&lt;=0,0,AJ57))</f>
        <v/>
      </c>
    </row>
    <row r="61" spans="1:36" ht="28.8" x14ac:dyDescent="0.3">
      <c r="A61" s="79" t="s">
        <v>339</v>
      </c>
      <c r="B61" s="127" t="s">
        <v>151</v>
      </c>
      <c r="C61" s="113" t="str">
        <f>IF(C60="","",C60-C35)</f>
        <v/>
      </c>
      <c r="D61" s="72"/>
      <c r="E61" s="155" t="s">
        <v>151</v>
      </c>
      <c r="F61" s="113" t="str">
        <f>IF(F60="","",F60-F35)</f>
        <v/>
      </c>
      <c r="G61" s="72"/>
      <c r="H61" s="155" t="s">
        <v>151</v>
      </c>
      <c r="I61" s="113" t="str">
        <f>IF(I60="","",I60-I35)</f>
        <v/>
      </c>
      <c r="J61" s="72"/>
      <c r="K61" s="155" t="s">
        <v>151</v>
      </c>
      <c r="L61" s="113" t="str">
        <f>IF(L60="","",L60-L35)</f>
        <v/>
      </c>
      <c r="M61" s="72"/>
      <c r="N61" s="155" t="s">
        <v>151</v>
      </c>
      <c r="O61" s="113" t="str">
        <f>IF(O60="","",O60-O35)</f>
        <v/>
      </c>
      <c r="P61" s="72"/>
      <c r="Q61" s="155" t="s">
        <v>151</v>
      </c>
      <c r="R61" s="113" t="str">
        <f>IF(R60="","",R60-R35)</f>
        <v/>
      </c>
      <c r="S61" s="72"/>
      <c r="T61" s="155" t="s">
        <v>151</v>
      </c>
      <c r="U61" s="113" t="str">
        <f>IF(U60="","",U60-U35)</f>
        <v/>
      </c>
      <c r="V61" s="72"/>
      <c r="W61" s="155" t="s">
        <v>151</v>
      </c>
      <c r="X61" s="113" t="str">
        <f>IF(X60="","",X60-X35)</f>
        <v/>
      </c>
      <c r="Y61" s="72"/>
      <c r="Z61" s="155" t="s">
        <v>151</v>
      </c>
      <c r="AA61" s="113" t="str">
        <f>IF(AA60="","",AA60-AA35)</f>
        <v/>
      </c>
      <c r="AB61" s="72"/>
      <c r="AC61" s="155" t="s">
        <v>151</v>
      </c>
      <c r="AD61" s="113" t="str">
        <f>IF(AD60="","",AD60-AD35)</f>
        <v/>
      </c>
      <c r="AE61" s="72"/>
      <c r="AF61" s="155" t="s">
        <v>151</v>
      </c>
      <c r="AG61" s="113" t="str">
        <f>IF(AG60="","",AG60-AG35)</f>
        <v/>
      </c>
      <c r="AH61" s="72"/>
      <c r="AI61" s="155" t="s">
        <v>151</v>
      </c>
      <c r="AJ61" s="113" t="str">
        <f>IF(AJ60="","",AJ60-AJ35)</f>
        <v/>
      </c>
    </row>
    <row r="62" spans="1:36" x14ac:dyDescent="0.3">
      <c r="B62" s="284"/>
      <c r="C62" s="72"/>
      <c r="D62" s="72"/>
      <c r="E62" s="284"/>
      <c r="F62" s="72"/>
      <c r="G62" s="72"/>
      <c r="H62" s="284"/>
      <c r="I62" s="72"/>
      <c r="J62" s="72"/>
      <c r="K62" s="284"/>
      <c r="L62" s="72"/>
      <c r="M62" s="72"/>
      <c r="N62" s="284"/>
      <c r="O62" s="72"/>
      <c r="P62" s="72"/>
      <c r="Q62" s="284"/>
      <c r="R62" s="72"/>
      <c r="S62" s="72"/>
      <c r="T62" s="284"/>
      <c r="U62" s="72"/>
      <c r="V62" s="72"/>
      <c r="W62" s="284"/>
      <c r="X62" s="72"/>
      <c r="Y62" s="72"/>
      <c r="Z62" s="284"/>
      <c r="AA62" s="72"/>
      <c r="AB62" s="72"/>
      <c r="AC62" s="284"/>
      <c r="AD62" s="72"/>
      <c r="AE62" s="72"/>
      <c r="AF62" s="284"/>
      <c r="AG62" s="72"/>
      <c r="AH62" s="72"/>
      <c r="AI62" s="284"/>
      <c r="AJ62" s="72"/>
    </row>
    <row r="63" spans="1:36" ht="30" customHeight="1" x14ac:dyDescent="0.3">
      <c r="A63" s="79" t="s">
        <v>321</v>
      </c>
      <c r="B63" s="286">
        <f>SUM(C59,F59,I59,L59,O59,R59,U59,X59,AA59,AD59,AG59,AJ59)</f>
        <v>0</v>
      </c>
      <c r="C63" s="72"/>
      <c r="D63" s="72"/>
      <c r="E63" s="284"/>
      <c r="F63" s="72"/>
      <c r="G63" s="72"/>
      <c r="H63" s="284"/>
      <c r="I63" s="72"/>
      <c r="J63" s="72"/>
      <c r="K63" s="284"/>
      <c r="L63" s="72"/>
      <c r="M63" s="72"/>
      <c r="N63" s="284"/>
      <c r="O63" s="72"/>
      <c r="P63" s="72"/>
      <c r="Q63" s="284"/>
      <c r="R63" s="72"/>
      <c r="S63" s="72"/>
      <c r="T63" s="284"/>
      <c r="U63" s="72"/>
      <c r="V63" s="72"/>
      <c r="W63" s="284"/>
      <c r="X63" s="72"/>
      <c r="Y63" s="72"/>
      <c r="Z63" s="284"/>
      <c r="AA63" s="72"/>
      <c r="AB63" s="72"/>
      <c r="AC63" s="284"/>
      <c r="AD63" s="72"/>
      <c r="AE63" s="72"/>
      <c r="AF63" s="284"/>
      <c r="AG63" s="72"/>
      <c r="AH63" s="72"/>
      <c r="AI63" s="284"/>
      <c r="AJ63" s="72"/>
    </row>
    <row r="64" spans="1:36" ht="28.8" x14ac:dyDescent="0.3">
      <c r="A64" s="79" t="s">
        <v>322</v>
      </c>
      <c r="B64" s="286">
        <f>SUM(C61,F61,I61,L61,O61,R61,U61,X61,AA61,AD61,AG61,AJ61)</f>
        <v>0</v>
      </c>
      <c r="C64" s="72"/>
      <c r="D64" s="72"/>
      <c r="E64" s="284"/>
      <c r="F64" s="72"/>
      <c r="G64" s="72"/>
      <c r="H64" s="284"/>
      <c r="I64" s="72"/>
      <c r="J64" s="72"/>
      <c r="K64" s="284"/>
      <c r="L64" s="72"/>
      <c r="M64" s="72"/>
      <c r="N64" s="284"/>
      <c r="O64" s="72"/>
      <c r="P64" s="72"/>
      <c r="Q64" s="284"/>
      <c r="R64" s="72"/>
      <c r="S64" s="72"/>
      <c r="T64" s="284"/>
      <c r="U64" s="72"/>
      <c r="V64" s="72"/>
      <c r="W64" s="284"/>
      <c r="X64" s="72"/>
      <c r="Y64" s="72"/>
      <c r="Z64" s="284"/>
      <c r="AA64" s="72"/>
      <c r="AB64" s="72"/>
      <c r="AC64" s="284"/>
      <c r="AD64" s="72"/>
      <c r="AE64" s="72"/>
      <c r="AF64" s="284"/>
      <c r="AG64" s="72"/>
      <c r="AH64" s="72"/>
      <c r="AI64" s="284"/>
      <c r="AJ64" s="72"/>
    </row>
    <row r="65" spans="1:36" x14ac:dyDescent="0.3">
      <c r="B65" s="284"/>
      <c r="C65" s="72"/>
      <c r="D65" s="72"/>
      <c r="E65" s="284"/>
      <c r="F65" s="72"/>
      <c r="G65" s="72"/>
      <c r="H65" s="284"/>
      <c r="I65" s="72"/>
      <c r="J65" s="72"/>
      <c r="K65" s="284"/>
      <c r="L65" s="72"/>
      <c r="M65" s="72"/>
      <c r="N65" s="284"/>
      <c r="O65" s="72"/>
      <c r="P65" s="72"/>
      <c r="Q65" s="284"/>
      <c r="R65" s="72"/>
      <c r="S65" s="72"/>
      <c r="T65" s="284"/>
      <c r="U65" s="72"/>
      <c r="V65" s="72"/>
      <c r="W65" s="284"/>
      <c r="X65" s="72"/>
      <c r="Y65" s="72"/>
      <c r="Z65" s="284"/>
      <c r="AA65" s="72"/>
      <c r="AB65" s="72"/>
      <c r="AC65" s="284"/>
      <c r="AD65" s="72"/>
      <c r="AE65" s="72"/>
      <c r="AF65" s="284"/>
      <c r="AG65" s="72"/>
      <c r="AH65" s="72"/>
      <c r="AI65" s="284"/>
      <c r="AJ65" s="72"/>
    </row>
    <row r="66" spans="1:36" x14ac:dyDescent="0.3">
      <c r="A66" s="285" t="s">
        <v>181</v>
      </c>
      <c r="B66" s="284"/>
      <c r="C66" s="72"/>
      <c r="D66" s="72"/>
      <c r="E66" s="284"/>
      <c r="F66" s="72"/>
      <c r="G66" s="72"/>
      <c r="H66" s="284"/>
      <c r="I66" s="72"/>
      <c r="J66" s="72"/>
      <c r="K66" s="284"/>
      <c r="L66" s="72"/>
      <c r="M66" s="72"/>
      <c r="N66" s="284"/>
      <c r="O66" s="72"/>
      <c r="P66" s="72"/>
      <c r="Q66" s="284"/>
      <c r="R66" s="72"/>
      <c r="S66" s="72"/>
      <c r="T66" s="284"/>
      <c r="U66" s="72"/>
      <c r="V66" s="72"/>
      <c r="W66" s="284"/>
      <c r="X66" s="72"/>
      <c r="Y66" s="72"/>
      <c r="Z66" s="284"/>
      <c r="AA66" s="72"/>
      <c r="AB66" s="72"/>
      <c r="AC66" s="284"/>
      <c r="AD66" s="72"/>
      <c r="AE66" s="72"/>
      <c r="AF66" s="284"/>
      <c r="AG66" s="72"/>
      <c r="AH66" s="72"/>
      <c r="AI66" s="284"/>
      <c r="AJ66" s="72"/>
    </row>
    <row r="67" spans="1:36" x14ac:dyDescent="0.3">
      <c r="A67" s="287" t="s">
        <v>60</v>
      </c>
      <c r="B67" s="284"/>
      <c r="C67" s="72"/>
      <c r="D67" s="72"/>
      <c r="E67" s="284"/>
      <c r="F67" s="72"/>
      <c r="G67" s="72"/>
      <c r="H67" s="284"/>
      <c r="I67" s="72"/>
      <c r="J67" s="72"/>
      <c r="K67" s="284"/>
      <c r="L67" s="72"/>
      <c r="M67" s="72"/>
      <c r="N67" s="284"/>
      <c r="O67" s="72"/>
      <c r="P67" s="72"/>
      <c r="Q67" s="284"/>
      <c r="R67" s="72"/>
      <c r="S67" s="72"/>
      <c r="T67" s="284"/>
      <c r="U67" s="72"/>
      <c r="V67" s="72"/>
      <c r="W67" s="284"/>
      <c r="X67" s="72"/>
      <c r="Y67" s="72"/>
      <c r="Z67" s="284"/>
      <c r="AA67" s="72"/>
      <c r="AB67" s="72"/>
      <c r="AC67" s="284"/>
      <c r="AD67" s="72"/>
      <c r="AE67" s="72"/>
      <c r="AF67" s="284"/>
      <c r="AG67" s="72"/>
      <c r="AH67" s="72"/>
      <c r="AI67" s="284"/>
      <c r="AJ67" s="72"/>
    </row>
    <row r="68" spans="1:36" x14ac:dyDescent="0.3">
      <c r="A68" s="285" t="s">
        <v>182</v>
      </c>
      <c r="B68" s="284"/>
      <c r="C68" s="72"/>
      <c r="D68" s="72"/>
      <c r="E68" s="284"/>
      <c r="F68" s="72"/>
      <c r="G68" s="72"/>
      <c r="H68" s="284"/>
      <c r="I68" s="72"/>
      <c r="J68" s="72"/>
      <c r="K68" s="284"/>
      <c r="L68" s="72"/>
      <c r="M68" s="72"/>
      <c r="N68" s="284"/>
      <c r="O68" s="72"/>
      <c r="P68" s="72"/>
      <c r="Q68" s="284"/>
      <c r="R68" s="72"/>
      <c r="S68" s="72"/>
      <c r="T68" s="284"/>
      <c r="U68" s="72"/>
      <c r="V68" s="72"/>
      <c r="W68" s="284"/>
      <c r="X68" s="72"/>
      <c r="Y68" s="72"/>
      <c r="Z68" s="284"/>
      <c r="AA68" s="72"/>
      <c r="AB68" s="72"/>
      <c r="AC68" s="284"/>
      <c r="AD68" s="72"/>
      <c r="AE68" s="72"/>
      <c r="AF68" s="284"/>
      <c r="AG68" s="72"/>
      <c r="AH68" s="72"/>
      <c r="AI68" s="284"/>
      <c r="AJ68" s="72"/>
    </row>
    <row r="69" spans="1:36" x14ac:dyDescent="0.3">
      <c r="A69" s="287" t="s">
        <v>60</v>
      </c>
      <c r="B69" s="284"/>
      <c r="C69" s="72"/>
      <c r="D69" s="72"/>
      <c r="E69" s="284"/>
      <c r="F69" s="72"/>
      <c r="G69" s="72"/>
      <c r="H69" s="284"/>
      <c r="I69" s="72"/>
      <c r="J69" s="72"/>
      <c r="K69" s="284"/>
      <c r="L69" s="72"/>
      <c r="M69" s="72"/>
      <c r="N69" s="284"/>
      <c r="O69" s="72"/>
      <c r="P69" s="72"/>
      <c r="Q69" s="284"/>
      <c r="R69" s="72"/>
      <c r="S69" s="72"/>
      <c r="T69" s="284"/>
      <c r="U69" s="72"/>
      <c r="V69" s="72"/>
      <c r="W69" s="284"/>
      <c r="X69" s="72"/>
      <c r="Y69" s="72"/>
      <c r="Z69" s="284"/>
      <c r="AA69" s="72"/>
      <c r="AB69" s="72"/>
      <c r="AC69" s="284"/>
      <c r="AD69" s="72"/>
      <c r="AE69" s="72"/>
      <c r="AF69" s="284"/>
      <c r="AG69" s="72"/>
      <c r="AH69" s="72"/>
      <c r="AI69" s="284"/>
      <c r="AJ69" s="72"/>
    </row>
    <row r="70" spans="1:36" x14ac:dyDescent="0.3">
      <c r="A70" s="138"/>
      <c r="B70" s="138"/>
      <c r="C70" s="138"/>
      <c r="D70" s="138"/>
      <c r="E70" s="138"/>
      <c r="F70" s="138"/>
      <c r="G70" s="138"/>
      <c r="H70" s="138"/>
      <c r="I70" s="138"/>
      <c r="J70" s="138"/>
      <c r="K70" s="138"/>
      <c r="L70" s="138"/>
      <c r="M70" s="138"/>
      <c r="N70" s="138"/>
      <c r="O70" s="138"/>
      <c r="P70" s="138"/>
      <c r="Q70" s="138"/>
      <c r="R70" s="138"/>
      <c r="S70" s="138"/>
      <c r="T70" s="138"/>
      <c r="U70" s="138"/>
      <c r="V70" s="138"/>
      <c r="W70" s="138"/>
      <c r="X70" s="138"/>
      <c r="Y70" s="138"/>
      <c r="Z70" s="138"/>
      <c r="AA70" s="138"/>
      <c r="AB70" s="138"/>
      <c r="AC70" s="138"/>
      <c r="AD70" s="138"/>
      <c r="AE70" s="138"/>
      <c r="AF70" s="138"/>
      <c r="AG70" s="138"/>
      <c r="AH70" s="138"/>
      <c r="AI70" s="138"/>
      <c r="AJ70" s="138"/>
    </row>
    <row r="71" spans="1:36" x14ac:dyDescent="0.3">
      <c r="A71" s="78" t="s">
        <v>340</v>
      </c>
      <c r="B71" s="130" t="s">
        <v>147</v>
      </c>
    </row>
    <row r="72" spans="1:36" x14ac:dyDescent="0.3">
      <c r="A72" s="79" t="s">
        <v>143</v>
      </c>
      <c r="B72" s="131" t="s">
        <v>60</v>
      </c>
    </row>
    <row r="73" spans="1:36" x14ac:dyDescent="0.3">
      <c r="A73" s="79" t="s">
        <v>144</v>
      </c>
      <c r="B73" s="131" t="s">
        <v>60</v>
      </c>
    </row>
    <row r="74" spans="1:36" x14ac:dyDescent="0.3">
      <c r="A74" s="79" t="s">
        <v>201</v>
      </c>
      <c r="B74" s="103" t="str">
        <f>IF(C60="","",SUM(C61,F61,I61,L61,O61,R61,U61,X61,AA61,AD61,AG61,AJ61))</f>
        <v/>
      </c>
    </row>
    <row r="75" spans="1:36" x14ac:dyDescent="0.3">
      <c r="A75" s="132" t="s">
        <v>145</v>
      </c>
      <c r="B75" s="133" t="str">
        <f>IF(B14="","",SUMPRODUCT(--(MOD(COLUMN(B14:AJ14)-COLUMN(B14),2)=0),--(B14:AJ14&lt;&gt;"")))</f>
        <v/>
      </c>
    </row>
    <row r="76" spans="1:36" x14ac:dyDescent="0.3">
      <c r="A76" s="132" t="s">
        <v>341</v>
      </c>
      <c r="B76" s="103" t="str">
        <f>IF(B75="","",IF(B75,B74/B75,0))</f>
        <v/>
      </c>
    </row>
    <row r="77" spans="1:36" ht="28.8" x14ac:dyDescent="0.3">
      <c r="A77" s="79" t="s">
        <v>146</v>
      </c>
      <c r="B77" s="134" t="s">
        <v>62</v>
      </c>
    </row>
    <row r="78" spans="1:36" ht="28.8" x14ac:dyDescent="0.3">
      <c r="A78" s="132" t="s">
        <v>342</v>
      </c>
      <c r="B78" s="135" t="str">
        <f>IF(B72="Select","",IF(B72="No","$0",IF(B76="","",IF((AND(B72="Yes",B73="Yes")),B76*B77,"$0"))))</f>
        <v/>
      </c>
    </row>
  </sheetData>
  <sheetProtection algorithmName="SHA-512" hashValue="HANG9oYbkRnU+1CZ+pDstuCLjmFLAE33L/bZO0eCVvabMqPVQQgY8DpZbWWpVM2Awvb1vlfVmAOShER0TqqwuA==" saltValue="MnS5dG7uM11XbFdoU+RLDw==" spinCount="100000" sheet="1" objects="1" scenarios="1" selectLockedCells="1"/>
  <mergeCells count="14">
    <mergeCell ref="B6:F6"/>
    <mergeCell ref="B9:F9"/>
    <mergeCell ref="B7:F7"/>
    <mergeCell ref="A56:A57"/>
    <mergeCell ref="AF9:AJ9"/>
    <mergeCell ref="Z9:AD9"/>
    <mergeCell ref="H9:L9"/>
    <mergeCell ref="N9:R9"/>
    <mergeCell ref="T9:X9"/>
    <mergeCell ref="B1:F1"/>
    <mergeCell ref="B2:F2"/>
    <mergeCell ref="B3:F3"/>
    <mergeCell ref="B4:F4"/>
    <mergeCell ref="B5:F5"/>
  </mergeCells>
  <phoneticPr fontId="1" type="noConversion"/>
  <conditionalFormatting sqref="B18 E18 H18 K18 N18 Q18 T18 W18 Z18 AC18 AF18 AI18">
    <cfRule type="cellIs" dxfId="16" priority="24" operator="lessThan">
      <formula>$B$17</formula>
    </cfRule>
  </conditionalFormatting>
  <conditionalFormatting sqref="B73:B77">
    <cfRule type="expression" dxfId="15" priority="55">
      <formula>$B$72="No"</formula>
    </cfRule>
  </conditionalFormatting>
  <conditionalFormatting sqref="B74:B77">
    <cfRule type="expression" dxfId="14" priority="54">
      <formula>$B$73="No"</formula>
    </cfRule>
  </conditionalFormatting>
  <conditionalFormatting sqref="B19:G19">
    <cfRule type="expression" dxfId="13" priority="37">
      <formula>$F$31=Yes</formula>
    </cfRule>
  </conditionalFormatting>
  <conditionalFormatting sqref="C18 F18 I18 L18 O18 R18 U18 X18 AA18 AD18 AG18 AJ18">
    <cfRule type="cellIs" dxfId="12" priority="23" operator="lessThan">
      <formula>$C$17</formula>
    </cfRule>
  </conditionalFormatting>
  <conditionalFormatting sqref="C31:D31 F31:G31 I31:J31 L31:M31 O31:P31 R31:S31 U31:V31 X31:Y31 AA31:AB31 AD31:AE31 AG31:AH31 AJ31">
    <cfRule type="cellIs" dxfId="11" priority="52" operator="equal">
      <formula>"Yes"</formula>
    </cfRule>
  </conditionalFormatting>
  <conditionalFormatting sqref="E13 H13 K13 N13 Q13 T13 W13 Z13 AC13 AF13 AI13 B13">
    <cfRule type="duplicateValues" dxfId="10" priority="38"/>
  </conditionalFormatting>
  <conditionalFormatting sqref="H19:J19">
    <cfRule type="expression" dxfId="9" priority="36">
      <formula>$I$31="Yes"</formula>
    </cfRule>
  </conditionalFormatting>
  <conditionalFormatting sqref="K19:M19">
    <cfRule type="expression" dxfId="8" priority="35">
      <formula>$L$31="Yes"</formula>
    </cfRule>
  </conditionalFormatting>
  <conditionalFormatting sqref="N19:P19">
    <cfRule type="expression" dxfId="7" priority="34">
      <formula>$O$31="Yes"</formula>
    </cfRule>
  </conditionalFormatting>
  <conditionalFormatting sqref="Q19:S19">
    <cfRule type="expression" dxfId="6" priority="33">
      <formula>$R$31="Yes"</formula>
    </cfRule>
  </conditionalFormatting>
  <conditionalFormatting sqref="T19:V19">
    <cfRule type="expression" dxfId="5" priority="32">
      <formula>$U$31="Yes"</formula>
    </cfRule>
  </conditionalFormatting>
  <conditionalFormatting sqref="W19:Y19">
    <cfRule type="expression" dxfId="4" priority="31">
      <formula>$X$31="Yes"</formula>
    </cfRule>
  </conditionalFormatting>
  <conditionalFormatting sqref="Z19:AB19">
    <cfRule type="expression" dxfId="3" priority="30">
      <formula>$AA$31="Yes"</formula>
    </cfRule>
  </conditionalFormatting>
  <conditionalFormatting sqref="AC19:AE19">
    <cfRule type="expression" dxfId="2" priority="29">
      <formula>$AD$31="Yes"</formula>
    </cfRule>
  </conditionalFormatting>
  <conditionalFormatting sqref="AF19:AH19">
    <cfRule type="expression" dxfId="1" priority="28">
      <formula>$AG$31="Yes"</formula>
    </cfRule>
  </conditionalFormatting>
  <conditionalFormatting sqref="AI19:AJ19">
    <cfRule type="expression" dxfId="0" priority="27">
      <formula>$AJ$31="Yes"</formula>
    </cfRule>
  </conditionalFormatting>
  <dataValidations xWindow="849" yWindow="294" count="47">
    <dataValidation type="whole" allowBlank="1" showInputMessage="1" showErrorMessage="1" errorTitle="Error" error="$50 per month per child, not to exceed $150 per W-2 Assistance Group per month. " promptTitle="Autopopulation Alert" prompt="Excel will populate the penalty entered from the Original column._x000a__x000a_Review the CWW School Enrollment page for each child._x000a_Applies to CSJ, TMP, or W-2T placement. _x000a_To override, enter the updated penalty._x000a__x000a_W-2 Manual 16.4.1" sqref="C39:D39 F39:G39 I39:J39 L39:M39 O39:P39 R39:S39 U39:V39 X39:Y39 AA39:AB39 AD39:AE39 AG39:AH39 AJ39:AK39" xr:uid="{3EF3ED40-71E0-4D5D-AD0F-B8C0676B5F4A}">
      <formula1>0</formula1>
      <formula2>150</formula2>
    </dataValidation>
    <dataValidation type="whole" allowBlank="1" showInputMessage="1" showErrorMessage="1" errorTitle="Error" error="Enter in whole number only." promptTitle="Autopopulation Alert" prompt="Excel will populate the penalty entered from the Original column._x000a__x000a_Review the CWW Drug Felon page to determine penalty. _x000a_To override, enter the updated penalty. _x000a__x000a_W-2 Manual 11.7.1" sqref="D38 G38 J38 M38 P38 S38 V38 Y38 AB38 AE38 AH38 AK38" xr:uid="{E28FFF46-2A99-4E0E-B897-31F180103820}">
      <formula1>0</formula1>
      <formula2>673</formula2>
    </dataValidation>
    <dataValidation type="whole" showInputMessage="1" showErrorMessage="1" errorTitle="Error" error="Enter the number of future remaining months._x000a__x000a_If the case closed this month, count the remaining months left in the eligibility period." promptTitle="Determining the Remaining Months" prompt="Navigate to CWW under the Override AG Renewal/Review Dates page to determine the remaining months left in the current W-2 Eligibility Period._x000a__x000a_Enter the number of future remaining months._x000a__x000a_" sqref="B77" xr:uid="{4C8021D9-32BB-4A7D-BE7F-3EE701D41F1F}">
      <formula1>0</formula1>
      <formula2>6</formula2>
    </dataValidation>
    <dataValidation type="list" allowBlank="1" showInputMessage="1" showErrorMessage="1" errorTitle="Error" error="Select the correct W-2 Participation Period from the drop down list." promptTitle="Select the Participation Period" prompt="Excel will provide a dynamic drop down based on the W-2 Payment Cycle selected._x000a__x000a_Excel will populate the W-2 Participation Period selected into the Corrected column._x000a__x000a_No override is available." sqref="AI13 E13 H13 K13 N13 Q13 T13 W13 Z13 AC13 AF13 B13" xr:uid="{F2C08E22-B3E2-4C7E-9B1E-5C09B37516E5}">
      <formula1>INDIRECT(B12)</formula1>
    </dataValidation>
    <dataValidation type="textLength" operator="equal" showInputMessage="1" showErrorMessage="1" errorTitle="Error" error="Enter 10-digit Case Number" promptTitle="Enter Case Number" prompt="Enter Case Number._x000a__x000a_Excel will autopopulate Case Number in W-2 Payment Worksheet." sqref="G3" xr:uid="{D80E6406-C6BA-444B-A8B2-7F46E1444459}">
      <formula1>10</formula1>
    </dataValidation>
    <dataValidation type="textLength" allowBlank="1" showInputMessage="1" showErrorMessage="1" errorTitle="Error" error="Enter Date in MM/DD/YYYY format. " promptTitle="Enter Date" prompt="Enter Date in MM/DD/YYYY format. _x000a__x000a_Excel will autopopulate Date in W-2 Payment Worksheet." sqref="B1:G1" xr:uid="{34AF3F5E-1B7C-45BF-87E1-2538B6F8EB7A}">
      <formula1>1</formula1>
      <formula2>10</formula2>
    </dataValidation>
    <dataValidation type="textLength" showInputMessage="1" showErrorMessage="1" errorTitle="Error" error="Text length is limited to 85 characters." promptTitle="Enter Participant Name" prompt="Enter Participant Name._x000a__x000a_Excel will autopopulate Participant Name in W-2 Payment Worksheet." sqref="B2:G2" xr:uid="{748D8282-3967-4639-A6AC-817826581BC8}">
      <formula1>1</formula1>
      <formula2>85</formula2>
    </dataValidation>
    <dataValidation type="textLength" allowBlank="1" showInputMessage="1" showErrorMessage="1" errorTitle="Error" error="Text is limited to 250 characters." promptTitle="Enter Worker Contact Information" prompt="Enter Worker Name and CARES ID._x000a__x000a_Excel will autopopulate Worker Name and CARES ID in W-2 Payment Worksheet." sqref="B4:G4" xr:uid="{FBEEB384-79D6-4FE8-985B-294554C68E3D}">
      <formula1>1</formula1>
      <formula2>250</formula2>
    </dataValidation>
    <dataValidation type="textLength" allowBlank="1" showInputMessage="1" showErrorMessage="1" errorTitle="Error" error="Text is limited to 250 characters." promptTitle="Enter W-2 Agency Contact " prompt="Enter the W-2 Agency Name, Address, and Phone Number._x000a__x000a_Excel will autopopulate the W-2 Agency Contact in the W-2 Payment Worksheet." sqref="B5:G5" xr:uid="{06817F11-4897-4E86-9380-DFC1CB843BFF}">
      <formula1>1</formula1>
      <formula2>250</formula2>
    </dataValidation>
    <dataValidation type="textLength" operator="equal" showInputMessage="1" showErrorMessage="1" errorTitle="Error" error="Enter 10-digit BRITS Referral Number / 10-digit Overpayment Claim Number._x000a_" promptTitle="Enter " prompt="Enter the BRITS Referral Number and the W-2 Overpayment Claim Number in 10-digit/10-digit format._x000a__x000a_Excel will autopopulate the BRITS Referral Number and the W-2 Overpayment Claim Number in the W-2 Payment Worksheet." sqref="G6" xr:uid="{4B9EA868-3D20-43FE-9784-B1ABA6239C93}">
      <formula1>21</formula1>
    </dataValidation>
    <dataValidation allowBlank="1" sqref="B53:AJ53" xr:uid="{E43F927B-CB78-47A2-91E0-A6F20BCFD7DC}"/>
    <dataValidation type="list" allowBlank="1" showInputMessage="1" showErrorMessage="1" errorTitle="Error" error="Select the W-2 Placement type from the drop down list. " promptTitle="Select the W-2 Placement Type" prompt="Select the W-2 Placement Type at the end of the Participation Period from the drop down list._x000a__x000a_Excel will determine the Actual Days in the W-2 Placement for the Participation Period and calculate the Actual W-2 Payment Amount Eligible for." sqref="B19:AJ19" xr:uid="{E2B171A0-7F65-411A-A59A-252622AF9163}">
      <formula1>Placement</formula1>
    </dataValidation>
    <dataValidation allowBlank="1" showInputMessage="1" sqref="C43:D43 F43:G43 I43:J43 L43:M43 O43:P43 R43:S43 U43:V43 X43:Y43 AA43:AB43 AD43:AE43 AG43:AH43 AJ43" xr:uid="{FF2EEC03-6496-4022-847A-E6EE904F881D}"/>
    <dataValidation type="decimal" allowBlank="1" showInputMessage="1" showErrorMessage="1" errorTitle="Error" error="Enter a number from 0 up to 160 (0.5 amount allowed)." promptTitle="Enter the Good Cause Hours " prompt="Enter the corrected hours of Good Cause (0.5 amount allowed) after the W-2 Payment was issued._x000a__x000a_Excel will compute the corrected Good Cause amount to determine under/overpayment to be issued." sqref="C44:D44 F44:G44 I44:J44 L44:M44 O44:P44 R44:S44 U44:V44 X44:Y44 AA44:AB44 AD44:AE44 AG44:AH44 AJ44" xr:uid="{3BA14AE7-99B6-4579-95E9-8EB3EF960B19}">
      <formula1>0</formula1>
      <formula2>160</formula2>
    </dataValidation>
    <dataValidation type="decimal" allowBlank="1" showInputMessage="1" showErrorMessage="1" errorTitle="Error" error="Enter a number from 0 up to 160 (0.5 amount allowed)." promptTitle="Enter Hours of Nonparticipation" prompt="Enter the corrected hours of nonparticipation (0.5 amount allowed) after the W-2 Payment was issued. _x000a__x000a_Excel will compute the corrected nonparticipation amount to determine under/overpayment to be issued." sqref="C42:D42 F42:G42 I42:J42 L42:M42 O42:P42 R42:S42 U42:V42 X42:Y42 AA42:AB42 AD42:AE42 AG42:AH42 AJ42" xr:uid="{D6DEE22F-E330-40E7-A080-66F6784706A6}">
      <formula1>0</formula1>
      <formula2>160</formula2>
    </dataValidation>
    <dataValidation type="whole" allowBlank="1" showInputMessage="1" showErrorMessage="1" errorTitle="Error" error="Enter a number between 0 - 673." promptTitle="Enter the Actual W-2 Payment" prompt=" Can be found on CARES Mainframe Screen IQAF or or CWW --&gt; W-2 Payment Issuance._x000a__x000a_Enter the Original W-2 Payment that was issued._x000a__x000a_Excel will populate the payment entered into the Corrected column. The Corrected column is read only. " sqref="E55 H55 K55 N55 Q55 T55 W55 Z55 AC55 AF55 AI55" xr:uid="{C5424BFB-88B3-4D80-8D45-4F74A75E33CB}">
      <formula1>0</formula1>
      <formula2>673</formula2>
    </dataValidation>
    <dataValidation operator="equal" showInputMessage="1" showErrorMessage="1" errorTitle="Error" error="Enter the W-2 Payment Period in MM/DD/YYYY-MM/DD/YYYY format._x000a_" promptTitle="Enter W-2 Payment Period" prompt="Enter the W-2 Payment Period in MM/DD/YYYY-MM/DD/YYYY format._x000a__x000a_Excel will autopopulate the W-2 Payment Period in the W-2 Payment Worksheet." sqref="G7" xr:uid="{9455708A-6106-4ECE-A7D7-E4909DC31AC6}"/>
    <dataValidation type="decimal" allowBlank="1" showInputMessage="1" showErrorMessage="1" errorTitle="Error" error="Enter a number from 0 up to 160 (0.5 allowed)." promptTitle="Enter the Nonparticipation Hours" prompt="Enter the correct hours of nonparticipation (0.5 amount allowed)._x000a__x000a_The original nonparticipation amount can be found on CARES Mainframe Screen IQWD or CWW W-2 Payment Details. " sqref="AI40 E40 H40 K40 N40 Q40 T40 W40 Z40 AC40 AF40" xr:uid="{3C0FEE06-BD4C-4724-94CF-7FBABC0CF7DE}">
      <formula1>0</formula1>
      <formula2>160</formula2>
    </dataValidation>
    <dataValidation type="decimal" allowBlank="1" showInputMessage="1" showErrorMessage="1" errorTitle="Error" error="Enter a number from 0 up to 160 (0.5 allowed)." promptTitle="Autopopulation Alert" prompt="Excel will populate the Applied Hours of Nonparticipation from the Original Column. _x000a__x000a_To override, enter the corrected hours of nonparticipation (0.5 amount allowed.)_x000a__x000a_The original nonparticipation amount can be found on CARES Mainframe Screen IQWD or CWW" sqref="AJ40 F40:G40 I40:J40 L40:M40 O40:P40 R40:S40 U40:V40 X40:Y40 AA40:AB40 AD40:AE40 AG40:AH40" xr:uid="{7629868D-3DE0-4219-9FBE-A8DE9C0C2119}">
      <formula1>0</formula1>
      <formula2>160</formula2>
    </dataValidation>
    <dataValidation type="whole" showInputMessage="1" showErrorMessage="1" errorTitle="Error" error="Enter whole numbers from 0 - 673 only._x000a__x000a_25% is retained by the W-2 program." promptTitle="Enter Child Support Retained" prompt="Log into KIDS to view the Participant Account Statement. _x000a_Select the DIST transaction type._x000a_Review each Transaction Date/Type: DIST, From Debt Class: CSUPP, Amount Applied: [Value], and PA: R." sqref="AK35 G35 J35 M35 P35 S35 V35 Y35 AB35 AE35 D35 AH35" xr:uid="{5729E7BB-1D15-47EA-A7E1-0CB70B5DBC04}">
      <formula1>0</formula1>
      <formula2>673</formula2>
    </dataValidation>
    <dataValidation type="whole" showInputMessage="1" showErrorMessage="1" errorTitle="Error" error="Enter a number between 0 - 673." promptTitle="Enter the Actual W-2 Payment" prompt="Can be found on CARES Mainframe Screen IQAF or or CWW --&gt; W-2 Payment Issuance._x000a__x000a_Enter the Original W-2 Payment that was issued._x000a__x000a_Excel will populate the payment entered into the Corrected column. The Corrected column is read only. " sqref="B55" xr:uid="{F9287F1D-7877-45B5-9E62-688FFF14C8F9}">
      <formula1>0</formula1>
      <formula2>673</formula2>
    </dataValidation>
    <dataValidation type="decimal" allowBlank="1" showInputMessage="1" showErrorMessage="1" errorTitle="Error" error="Enter a number from 0 up to 160 (0.5 allowed)." promptTitle="Enter the Nonparticipation Hours" prompt="Enter the correct hours of nonparticipation (0.5 amount allowed)._x000a__x000a_The original nonparticipation amount can be found on CARES Mainframe Screen IQWD or CWW W-2 Payment Details. _x000a__x000a_Excel will populate the entry in the Corrected column. " sqref="B40" xr:uid="{96CB18F3-44FE-45A0-BE5A-FA1DBFD99D8D}">
      <formula1>0</formula1>
      <formula2>160</formula2>
    </dataValidation>
    <dataValidation allowBlank="1" promptTitle="Autopopulation" prompt="Excel will populate the dollar amount that was entered in the corresponding Original column for the Prior Monthly Recoupment Amount Withheld._x000a__x000a_This amount does not change because the recoupment has already occurred. " sqref="AJ36:AK36 F36:G36 I36:J36 L36:M36 O36:P36 R36:S36 U36:V36 X36:Y36 AA36:AB36 C36:D36 AD36:AE36 AG36:AH36" xr:uid="{8B496DA9-5FC2-4107-A6FD-A6FD958020CF}"/>
    <dataValidation type="list" allowBlank="1" showInputMessage="1" showErrorMessage="1" errorTitle="Error" error="Select the time limit year in the drop down list." promptTitle="Select" prompt="Select the Time Limit Year from the drop down list._x000a__x000a_Excel will populate the selection into the Corrected column._x000a__x000a_No override is available. " sqref="AI11 E11 H11 K11 N11 Q11 T11 W11 Z11 AC11 AF11 B11" xr:uid="{544F0DF7-8C41-400E-81F0-4D701C6C6F92}">
      <formula1>Year</formula1>
    </dataValidation>
    <dataValidation type="whole" showInputMessage="1" showErrorMessage="1" errorTitle="Error" error="Enter whole number only. THe amount must be $673 or less." promptTitle="Enter Recoupment Amount Withheld" prompt="The original amount can be found on CARES Mainframe Screen IQWD/ CWW W-2 Payment Details. This amount will not change since the recoupment has already occurred. BRITS tracks all recoupments. " sqref="AI36 E36 H36 K36 N36 Q36 T36 W36 Z36 AC36 AF36 B36" xr:uid="{20E60296-D5F2-4D10-B621-0D52AC6667B1}">
      <formula1>0</formula1>
      <formula2>673</formula2>
    </dataValidation>
    <dataValidation type="whole" showInputMessage="1" showErrorMessage="1" errorTitle="Error" error="Enter whole numbers only. The amount must be $673 or less._x000a__x000a_25% is retained by the W-2 program." promptTitle="Enter Child Support Retained" prompt="Log into KIDS to view the Participant Account Statement. _x000a_Select the DIST transaction type._x000a_Review each Transaction Date/Type: DIST, From Debt Class: CSUPP, Amount Applied: [Value], and PA: R." sqref="AJ36:AK36 F36:G36 I36:J36 L36:M36 O36:P36 R36:S36 U36:V36 X36:Y36 AA36:AB36 AD36:AE36 AG36:AH36 C36:D36" xr:uid="{BA68A517-76C1-4373-8CC8-998D1D064C9A}">
      <formula1>0</formula1>
      <formula2>673</formula2>
    </dataValidation>
    <dataValidation type="whole" showInputMessage="1" showErrorMessage="1" errorTitle="Error" error="Enter whole number only. The amount must be $673 or less." promptTitle="Enter the Drug Felon Penalty" prompt="Review the CWW Drug Felon page to determine penalty. Applies to CSJ and W-2T._x000a__x000a_Review CARES Mainframe Screen IQWD or CWW W-2 Payment  Details for penalty applied when the W-2 Payment was issued. _x000a_W-2 Manual 11.7.1" sqref="B38 E38 H38 K38 N38 Q38 T38 W38 Z38 AC38 AF38 AI38" xr:uid="{E71CD7BE-9F47-4D57-B11C-BE258AD5AA9E}">
      <formula1>0</formula1>
      <formula2>673</formula2>
    </dataValidation>
    <dataValidation type="whole" showInputMessage="1" showErrorMessage="1" errorTitle="Error" error="Enter in whole number only. The amount must be $673 or less." promptTitle="Autopopulation Alert" prompt="Excel will populate the penalty entered from the Original column._x000a__x000a_Review the CWW Drug Felon page to determine penalty. _x000a_To override, enter the updated penalty. _x000a__x000a_W-2 Manual 11.7.1" sqref="C38 F38 I38 L38 O38 R38 U38 X38 AA38 AD38 AG38 AJ38" xr:uid="{72B282CD-42F9-4A9B-8130-1F79659E182F}">
      <formula1>0</formula1>
      <formula2>673</formula2>
    </dataValidation>
    <dataValidation type="whole" showInputMessage="1" showErrorMessage="1" errorTitle="Error" error="$50 per month per child, not to exceed $150 per W-2 Assistance Group per month. " promptTitle="Enter the Learnfare Penalty" prompt="Review the CWW School Enrollment for each child._x000a__x000a_The original penalty can be found on CARES Mainframe Screen IQWD. Applies to CSJ, TMP, or W-2T placement. _x000a__x000a_W-2 Manual 16.4.1  " sqref="B39 E39 H39 K39 N39 Q39 T39 W39 Z39 AC39 AF39 AI39" xr:uid="{93F2EE61-A7CF-401D-99C5-11492A1DC18D}">
      <formula1>0</formula1>
      <formula2>150</formula2>
    </dataValidation>
    <dataValidation type="textLength" operator="equal" showInputMessage="1" showErrorMessage="1" errorTitle="Error" error="Enter the W-2 Payment Period in MM/DD/YYYY-MM/DD/YYYY format._x000a_" promptTitle="Enter W-2 Payment Period" prompt="Enter the W-2 Payment Period in MM/DD/YYYY-MM/DD/YYYY format._x000a__x000a_Excel will autopopulate the W-2 Payment Period in the W-2 Payment Worksheet." sqref="B7:F7" xr:uid="{40563E98-A5E6-4B69-8A2B-4A917B84B13D}">
      <formula1>21</formula1>
    </dataValidation>
    <dataValidation type="date" allowBlank="1" showInputMessage="1" errorTitle="Error" error="Enter a MM/DD/YYYY between 12/16/2012 to 01/15/2022." promptTitle="Enter the Actual Start Day" prompt="Enter the date in the following format MM/DD/YYYY._x000a__x000a_Excel will populate the date entered into the Corrected column and the count of Actual Days. " sqref="B17 E17 H17 K17 N17 Q17 T17 W17 Z17 AC17 AF17 AI17" xr:uid="{7FB6C361-2952-4E9D-9D7B-FA6ECEF24309}">
      <formula1>41259</formula1>
      <formula2>44576</formula2>
    </dataValidation>
    <dataValidation type="date" allowBlank="1" showInputMessage="1" errorTitle="Error" error="Enter a MM/DD/YYYY between 12/16/2013 to 01/15/2022." promptTitle="Enter the Actual Last Day " prompt="Enter date in format MM/DD/YYYY. _x000a__x000a_Excel will populate the date entered into the Corrected column and the count of Actual Days. _x000a_" sqref="B18 E18 H18 K18 N18 Q18 T18 W18 Z18 AC18 AF18 AI18" xr:uid="{BE80C681-C277-483A-8777-B77D5348749F}">
      <formula1>41259</formula1>
      <formula2>44576</formula2>
    </dataValidation>
    <dataValidation type="date" allowBlank="1" showInputMessage="1" errorTitle="Error" error="Enter a MM/DD/YYYY between 12/16/2012 to 01/15/2022." promptTitle="Override the Actual Start Day" prompt="To override the Actual Start Day, enter the date in format MM/DD/YYYY." sqref="C17 F17 I17 L17 O17 R17 U17 X17 AA17 AD17 AG17 AJ17" xr:uid="{80605FB6-48CA-4147-ABAF-9E300ED32A05}">
      <formula1>41258</formula1>
      <formula2>44576</formula2>
    </dataValidation>
    <dataValidation type="date" allowBlank="1" showInputMessage="1" errorTitle="Error" error="Enter a MM/DD/YYYY between 12/16/2012 to 01/15/2021." promptTitle="Override the Actual Last Day" prompt="To override the Actual Last Day, enter the date in format MM/DD/YYYY._x000a_" sqref="C18 F18 I18 L18 O18 R18 U18 X18 AA18 AD18 AG18 AJ18" xr:uid="{9A6C7D43-63A8-4AD7-B291-20538F5E5A22}">
      <formula1>41259</formula1>
      <formula2>44576</formula2>
    </dataValidation>
    <dataValidation type="textLength" operator="equal" allowBlank="1" showInputMessage="1" showErrorMessage="1" errorTitle="Error" error="Enter 10-digit BRITS Referral Number._x000a_" promptTitle="Enter " prompt="Enter the BRITS Referral Number in 10-digit format._x000a__x000a_If the first number is a leading zero, enter ' before the 0 for excel to capture the leading 0._x000a__x000a_Excel will autopopulate the BRITS Referral Number in the W-2 Payment Worksheet." sqref="B6:F6" xr:uid="{9E6BFB10-C2CC-44E5-BE7A-D1BC17A7AF67}">
      <formula1>10</formula1>
    </dataValidation>
    <dataValidation type="textLength" operator="equal" showInputMessage="1" showErrorMessage="1" errorTitle="Error" error="Enter 10-digit Case Number" promptTitle="Enter Case Number" prompt="Enter Case Number._x000a__x000a_If the first number is a leading zero, enter ' before the 0 for excel to capture the leading 0._x000a__x000a_Excel will autopopulate Case Number in W-2 Payment Worksheet." sqref="B3:F3" xr:uid="{C3E55C18-771B-4435-9B86-2679408E80CE}">
      <formula1>10</formula1>
    </dataValidation>
    <dataValidation type="list" allowBlank="1" showInputMessage="1" showErrorMessage="1" promptTitle="Select" prompt="Select the Assistance Group (AG) size from the drop down list. _x000a__x000a_The drop down list changes based on the Time Limit Year selected above." sqref="B25 E25 H25 K25 N25 Q25 T25 W25 Z25 AC25 AF25 AI25" xr:uid="{E2F34F5B-F106-4F87-A7A6-964321795B9E}">
      <formula1>INDIRECT($B$11)</formula1>
    </dataValidation>
    <dataValidation type="list" allowBlank="1" showInputMessage="1" showErrorMessage="1" promptTitle="To Override Assistance Group" prompt="Excel will populate the Original Assistance Group (AG) size. _x000a__x000a_To override, select the Corrected AG size." sqref="C25 F25 I25 L25 O25 R25 U25 X25 AA25 AD25 AG25 AJ25" xr:uid="{391388DF-7E1A-45C7-BED9-81F32372ECBC}">
      <formula1>INDIRECT($C$11)</formula1>
    </dataValidation>
    <dataValidation type="whole" showInputMessage="1" showErrorMessage="1" promptTitle="Enter Vehicle Asset(s)" prompt="Enter Vehicle Asset(s) amount from CWW Asset Information Summary page. _x000a__x000a_Whole Number Only." sqref="B26 E26 H26 K26 N26 Q26 T26 W26 Z26 AC26 AF26 AI26" xr:uid="{7CFFCAC3-53C2-41A5-8B5B-77C69F308D83}">
      <formula1>0</formula1>
      <formula2>999999</formula2>
    </dataValidation>
    <dataValidation type="whole" allowBlank="1" showInputMessage="1" showErrorMessage="1" promptTitle="Enter Vehicle Asset(S)" prompt="Enter Vehicle Asset(s) amount from CWW Asset Information Summary page. _x000a__x000a_Whole Number Only." sqref="C26 F26 I26 L26 O26 R26 U26 X26 AA26 AD26 AG26 AJ26" xr:uid="{1EEDC568-28A4-41C7-B6AF-B804762A878C}">
      <formula1>0</formula1>
      <formula2>999999</formula2>
    </dataValidation>
    <dataValidation type="whole" allowBlank="1" showInputMessage="1" showErrorMessage="1" promptTitle="Enter Other Asset(s)" prompt="Enter Other Asset(s) amount from CWW Asset Information Summary page. _x000a__x000a_Whole Number Only._x000a__x000a_Reminder: Wheicle Asset(s) must be separted out from all Other Asset(s) listed." sqref="B27:C27 E27:F27 H27:I27 K27:L27 N27:O27 Q27:R27 T27:U27 W27:X27 Z27:AA27 AC27:AD27 AF27:AG27 AI27:AJ27" xr:uid="{EB78E45E-C527-4D20-81DD-347BEDC70F34}">
      <formula1>0</formula1>
      <formula2>999999</formula2>
    </dataValidation>
    <dataValidation type="decimal" allowBlank="1" showInputMessage="1" showErrorMessage="1" promptTitle="Enter Earned Income" prompt="Total and enter Earned Income from the CWW Employment Summary page. _x000a_" sqref="B28 E28 H28 K28 N28 Q28 T28 W28 Z28 AC28 AF28 AI28" xr:uid="{2152ED1C-8481-4A9D-A2FD-6FCF8FE587E2}">
      <formula1>0</formula1>
      <formula2>999999</formula2>
    </dataValidation>
    <dataValidation type="decimal" allowBlank="1" showInputMessage="1" showErrorMessage="1" promptTitle="Enter Earned Income" prompt="Total and enter Earned Income from the CWW Employment Summary page." sqref="C28 F28 I28 L28 O28 R28 U28 X28 AA28 AD28 AG28 AJ28" xr:uid="{191B3A14-881B-4AD6-89EE-661B02A3D35A}">
      <formula1>0</formula1>
      <formula2>999999</formula2>
    </dataValidation>
    <dataValidation type="decimal" allowBlank="1" showInputMessage="1" showErrorMessage="1" promptTitle="Enter Unearned Income" prompt="Total and enter the Unearned Income from the CWW Unearned Income Summary page." sqref="B29:C29 E29:F29 H29:I29 K29:L29 N29:O29 Q29:R29 T29:U29 W29:X29 Z29:AA29 AC29:AD29 AF29:AG29 AI29:AJ29" xr:uid="{6DE9AAF4-7F01-493D-949B-34104EF10134}">
      <formula1>0</formula1>
      <formula2>999999</formula2>
    </dataValidation>
    <dataValidation type="list" allowBlank="1" showInputMessage="1" promptTitle="Select Reason &amp; Override" prompt="Select one reason from the drop down list. _x000a__x000a_To override, enter reason(s) and/or additional text." sqref="A67" xr:uid="{E3B78734-24B6-478E-9D1D-38850D484242}">
      <formula1>AuxiliaryReason</formula1>
    </dataValidation>
    <dataValidation type="list" allowBlank="1" showInputMessage="1" promptTitle="Select Reason &amp; Override" prompt="Select one reason from the drop down list._x000a__x000a_To override, enter reason(s) and/or additional text. " sqref="A69" xr:uid="{CE46F07B-047C-49FA-819C-12A34A78AC14}">
      <formula1>OverpaymentReason</formula1>
    </dataValidation>
    <dataValidation type="whole" showInputMessage="1" showErrorMessage="1" errorTitle="Error" error="Enter whole numbers only. The amount must be $673 or less._x000a__x000a_25% is retained by the W-2 program." promptTitle="Enter Child Support Retained" prompt="Log into KIDS to view the Participant Account Statement. _x000a_Select the DIST transaction type._x000a_Review each Transaction Date/Type: DIST, From Debt Class: CSUP, Amount Applied: [Value], and PA: R." sqref="C35 F35 I35 L35 O35 R35 U35 X35 AA35 AD35 AG35 AJ35" xr:uid="{57769F10-52C6-451B-B6EE-D268FDAA735D}">
      <formula1>0</formula1>
      <formula2>673</formula2>
    </dataValidation>
  </dataValidations>
  <pageMargins left="0.7" right="0.7" top="0.75" bottom="0.75" header="0.3" footer="0.3"/>
  <pageSetup scale="27" orientation="landscape" r:id="rId1"/>
  <headerFooter>
    <oddHeader>&amp;A</oddHeader>
    <oddFooter>&amp;A</oddFooter>
  </headerFooter>
  <colBreaks count="5" manualBreakCount="5">
    <brk id="7" max="1048575" man="1"/>
    <brk id="13" max="1048575" man="1"/>
    <brk id="19" max="1048575" man="1"/>
    <brk id="25" max="1048575" man="1"/>
    <brk id="31" max="1048575" man="1"/>
  </colBreaks>
  <extLst>
    <ext xmlns:x14="http://schemas.microsoft.com/office/spreadsheetml/2009/9/main" uri="{CCE6A557-97BC-4b89-ADB6-D9C93CAAB3DF}">
      <x14:dataValidations xmlns:xm="http://schemas.microsoft.com/office/excel/2006/main" xWindow="849" yWindow="294" count="4">
        <x14:dataValidation type="list" showInputMessage="1" showErrorMessage="1" errorTitle="Error" error="Select Yes or No from the dropdown list." promptTitle="Select" prompt="Select Yes or No from the dropdown list." xr:uid="{D0E25DC8-D3E2-4E81-9C3B-FC000CAA43E8}">
          <x14:formula1>
            <xm:f>Reasons!$D$2:$D$3</xm:f>
          </x14:formula1>
          <xm:sqref>B72:B73</xm:sqref>
        </x14:dataValidation>
        <x14:dataValidation type="list" allowBlank="1" showInputMessage="1" showErrorMessage="1" errorTitle="Error" error="Select Standard or Delayed for the W-2 Participation Period. " promptTitle="Select the W-2 Payment Cycle" prompt="Excel will autopopulate to Corrected column._x000a__x000a_Standard means the W-2 Participation Period is from 16th to the 15th,eligible for the full payment._x000a__x000a_Delayed means the W-2 Particpation Period started on the 16th to the end of the month for a partial payment." xr:uid="{6DE7DEAD-360A-4A8A-89AE-6850E55CEB50}">
          <x14:formula1>
            <xm:f>source!$A$1:$B$1</xm:f>
          </x14:formula1>
          <xm:sqref>AI12 E12 H12 K12 N12 Q12 T12 W12 Z12 AC12 AF12 B12</xm:sqref>
        </x14:dataValidation>
        <x14:dataValidation type="list" showInputMessage="1" showErrorMessage="1" errorTitle="Required Field" error="Select Yes or No." promptTitle="Definition of Eligibility" prompt="Not eligible for the W-2 program due to nonfinancial or financial eligibilty requirements." xr:uid="{14D8D3B6-F5D2-4357-B5DF-B41F5F454DAB}">
          <x14:formula1>
            <xm:f>Reasons!$D$2:$D$3</xm:f>
          </x14:formula1>
          <xm:sqref>F33:G33 I33:J33 L33:M33 O33:P33 R33:S33 U33:V33 X33:Y33 AA33:AB33 AD33:AE33 AG33:AH33 AJ33</xm:sqref>
        </x14:dataValidation>
        <x14:dataValidation type="list" showInputMessage="1" showErrorMessage="1" errorTitle="Required Field" error="Select Yes or No." promptTitle="Definition of Eligibility" prompt="Not eligible for the W-2 program due to nonfinancial or financial eligibilty requirements._x000a_" xr:uid="{A135BAA4-F683-46C1-BB3B-F99D35390053}">
          <x14:formula1>
            <xm:f>Reasons!$D$2:$D$3</xm:f>
          </x14:formula1>
          <xm:sqref>C33:D33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5621A3-6E86-4D56-8CC4-9FAFC6E3360E}">
  <sheetPr codeName="Sheet6"/>
  <dimension ref="A1:AC43"/>
  <sheetViews>
    <sheetView showRuler="0" view="pageLayout" zoomScaleNormal="80" zoomScaleSheetLayoutView="100" workbookViewId="0">
      <selection activeCell="H15" sqref="H15"/>
    </sheetView>
  </sheetViews>
  <sheetFormatPr defaultColWidth="9" defaultRowHeight="14.4" x14ac:dyDescent="0.3"/>
  <cols>
    <col min="1" max="1" width="3" style="25" customWidth="1"/>
    <col min="2" max="2" width="10.33203125" style="25" customWidth="1"/>
    <col min="3" max="3" width="8.6640625" style="25" customWidth="1"/>
    <col min="4" max="5" width="11.6640625" style="25" customWidth="1"/>
    <col min="6" max="6" width="8.6640625" style="25" customWidth="1"/>
    <col min="7" max="7" width="12.5546875" style="25" customWidth="1"/>
    <col min="8" max="8" width="11.6640625" style="25" customWidth="1"/>
    <col min="9" max="9" width="13" style="25" customWidth="1"/>
    <col min="10" max="10" width="8.6640625" style="25" customWidth="1"/>
    <col min="11" max="11" width="12.5546875" style="25" customWidth="1"/>
    <col min="12" max="12" width="11.6640625" style="25" customWidth="1"/>
    <col min="13" max="13" width="13" style="25" customWidth="1"/>
    <col min="14" max="14" width="8.6640625" style="25" customWidth="1"/>
    <col min="15" max="15" width="12.5546875" style="25" customWidth="1"/>
    <col min="16" max="16" width="11.6640625" style="25" customWidth="1"/>
    <col min="17" max="17" width="13" style="25" customWidth="1"/>
    <col min="18" max="18" width="8.6640625" style="25" customWidth="1"/>
    <col min="19" max="19" width="12.5546875" style="25" customWidth="1"/>
    <col min="20" max="20" width="11.6640625" style="25" customWidth="1"/>
    <col min="21" max="21" width="13" style="25" customWidth="1"/>
    <col min="22" max="22" width="8.6640625" style="25" customWidth="1"/>
    <col min="23" max="23" width="12.5546875" style="25" customWidth="1"/>
    <col min="24" max="24" width="11.6640625" style="25" customWidth="1"/>
    <col min="25" max="25" width="13" style="25" customWidth="1"/>
    <col min="26" max="26" width="8.6640625" style="25" customWidth="1"/>
    <col min="27" max="27" width="12.5546875" style="25" customWidth="1"/>
    <col min="28" max="28" width="11.6640625" style="25" customWidth="1"/>
    <col min="29" max="29" width="13" style="25" customWidth="1"/>
    <col min="30" max="16384" width="9" style="25"/>
  </cols>
  <sheetData>
    <row r="1" spans="1:29" ht="15" customHeight="1" x14ac:dyDescent="0.3">
      <c r="A1" s="387" t="s">
        <v>6</v>
      </c>
      <c r="B1" s="388"/>
      <c r="C1" s="388"/>
      <c r="D1" s="388"/>
      <c r="E1" s="388"/>
      <c r="F1" s="379" t="s">
        <v>312</v>
      </c>
      <c r="G1" s="379"/>
      <c r="H1" s="379" t="s">
        <v>10</v>
      </c>
      <c r="I1" s="380"/>
      <c r="J1" s="378" t="str">
        <f t="shared" ref="J1:L4" si="0">F1</f>
        <v>Worker Contact Info:</v>
      </c>
      <c r="K1" s="379"/>
      <c r="L1" s="379" t="str">
        <f t="shared" si="0"/>
        <v>Date:</v>
      </c>
      <c r="M1" s="380"/>
      <c r="N1" s="378" t="str">
        <f t="shared" ref="N1:P4" si="1">F1</f>
        <v>Worker Contact Info:</v>
      </c>
      <c r="O1" s="379"/>
      <c r="P1" s="379" t="str">
        <f t="shared" si="1"/>
        <v>Date:</v>
      </c>
      <c r="Q1" s="380"/>
      <c r="R1" s="378" t="str">
        <f t="shared" ref="R1:T4" si="2">F1</f>
        <v>Worker Contact Info:</v>
      </c>
      <c r="S1" s="379"/>
      <c r="T1" s="379" t="str">
        <f t="shared" si="2"/>
        <v>Date:</v>
      </c>
      <c r="U1" s="380"/>
      <c r="V1" s="378" t="str">
        <f t="shared" ref="V1:X4" si="3">F1</f>
        <v>Worker Contact Info:</v>
      </c>
      <c r="W1" s="379"/>
      <c r="X1" s="379" t="str">
        <f t="shared" si="3"/>
        <v>Date:</v>
      </c>
      <c r="Y1" s="380"/>
      <c r="Z1" s="378" t="str">
        <f t="shared" ref="Z1:AB4" si="4">F1</f>
        <v>Worker Contact Info:</v>
      </c>
      <c r="AA1" s="379"/>
      <c r="AB1" s="379" t="str">
        <f t="shared" si="4"/>
        <v>Date:</v>
      </c>
      <c r="AC1" s="380"/>
    </row>
    <row r="2" spans="1:29" ht="23.25" customHeight="1" x14ac:dyDescent="0.3">
      <c r="A2" s="384" t="str">
        <f>PROPER('W-2PaymentCalculator-DoNotPrint'!$B$2)</f>
        <v>Enter</v>
      </c>
      <c r="B2" s="385"/>
      <c r="C2" s="385"/>
      <c r="D2" s="385"/>
      <c r="E2" s="385"/>
      <c r="F2" s="373" t="str">
        <f>PROPER('W-2PaymentCalculator-DoNotPrint'!$B$4)</f>
        <v>Enter</v>
      </c>
      <c r="G2" s="373"/>
      <c r="H2" s="381" t="str">
        <f>'W-2PaymentCalculator-DoNotPrint'!$B$1</f>
        <v>Enter</v>
      </c>
      <c r="I2" s="386"/>
      <c r="J2" s="375" t="str">
        <f t="shared" si="0"/>
        <v>Enter</v>
      </c>
      <c r="K2" s="373"/>
      <c r="L2" s="381" t="str">
        <f t="shared" si="0"/>
        <v>Enter</v>
      </c>
      <c r="M2" s="386"/>
      <c r="N2" s="375" t="str">
        <f t="shared" si="1"/>
        <v>Enter</v>
      </c>
      <c r="O2" s="373"/>
      <c r="P2" s="381" t="str">
        <f t="shared" si="1"/>
        <v>Enter</v>
      </c>
      <c r="Q2" s="382"/>
      <c r="R2" s="375" t="str">
        <f t="shared" si="2"/>
        <v>Enter</v>
      </c>
      <c r="S2" s="373"/>
      <c r="T2" s="381" t="str">
        <f t="shared" si="2"/>
        <v>Enter</v>
      </c>
      <c r="U2" s="382"/>
      <c r="V2" s="375" t="str">
        <f t="shared" si="3"/>
        <v>Enter</v>
      </c>
      <c r="W2" s="373"/>
      <c r="X2" s="381" t="str">
        <f t="shared" si="3"/>
        <v>Enter</v>
      </c>
      <c r="Y2" s="382"/>
      <c r="Z2" s="375" t="str">
        <f t="shared" si="4"/>
        <v>Enter</v>
      </c>
      <c r="AA2" s="373"/>
      <c r="AB2" s="381" t="str">
        <f t="shared" si="4"/>
        <v>Enter</v>
      </c>
      <c r="AC2" s="382"/>
    </row>
    <row r="3" spans="1:29" ht="15" customHeight="1" x14ac:dyDescent="0.3">
      <c r="A3" s="371" t="s">
        <v>7</v>
      </c>
      <c r="B3" s="372"/>
      <c r="C3" s="372" t="s">
        <v>317</v>
      </c>
      <c r="D3" s="372"/>
      <c r="E3" s="372"/>
      <c r="F3" s="379" t="s">
        <v>310</v>
      </c>
      <c r="G3" s="379"/>
      <c r="H3" s="379"/>
      <c r="I3" s="380"/>
      <c r="J3" s="378" t="str">
        <f t="shared" si="0"/>
        <v>W-2 Agency Contact Information:</v>
      </c>
      <c r="K3" s="379"/>
      <c r="L3" s="379"/>
      <c r="M3" s="380"/>
      <c r="N3" s="378" t="str">
        <f t="shared" si="1"/>
        <v>W-2 Agency Contact Information:</v>
      </c>
      <c r="O3" s="379"/>
      <c r="P3" s="379"/>
      <c r="Q3" s="380"/>
      <c r="R3" s="378" t="str">
        <f t="shared" si="2"/>
        <v>W-2 Agency Contact Information:</v>
      </c>
      <c r="S3" s="379"/>
      <c r="T3" s="379"/>
      <c r="U3" s="380"/>
      <c r="V3" s="378" t="str">
        <f t="shared" si="3"/>
        <v>W-2 Agency Contact Information:</v>
      </c>
      <c r="W3" s="379"/>
      <c r="X3" s="379"/>
      <c r="Y3" s="380"/>
      <c r="Z3" s="378" t="str">
        <f t="shared" si="4"/>
        <v>W-2 Agency Contact Information:</v>
      </c>
      <c r="AA3" s="379"/>
      <c r="AB3" s="379"/>
      <c r="AC3" s="380"/>
    </row>
    <row r="4" spans="1:29" ht="28.5" customHeight="1" x14ac:dyDescent="0.3">
      <c r="A4" s="376" t="str">
        <f>'W-2PaymentCalculator-DoNotPrint'!$B$3</f>
        <v>Enter</v>
      </c>
      <c r="B4" s="377"/>
      <c r="C4" s="377" t="str">
        <f>'W-2PaymentCalculator-DoNotPrint'!$B$6</f>
        <v>Enter 10-digit</v>
      </c>
      <c r="D4" s="377"/>
      <c r="E4" s="377"/>
      <c r="F4" s="373" t="str">
        <f>('W-2PaymentCalculator-DoNotPrint'!$B$5)</f>
        <v>Enter</v>
      </c>
      <c r="G4" s="373"/>
      <c r="H4" s="373"/>
      <c r="I4" s="374"/>
      <c r="J4" s="375" t="str">
        <f t="shared" si="0"/>
        <v>Enter</v>
      </c>
      <c r="K4" s="373"/>
      <c r="L4" s="373"/>
      <c r="M4" s="374"/>
      <c r="N4" s="375" t="str">
        <f t="shared" si="1"/>
        <v>Enter</v>
      </c>
      <c r="O4" s="373"/>
      <c r="P4" s="373"/>
      <c r="Q4" s="374"/>
      <c r="R4" s="375" t="str">
        <f t="shared" si="2"/>
        <v>Enter</v>
      </c>
      <c r="S4" s="373"/>
      <c r="T4" s="373"/>
      <c r="U4" s="374"/>
      <c r="V4" s="375" t="str">
        <f t="shared" si="3"/>
        <v>Enter</v>
      </c>
      <c r="W4" s="373"/>
      <c r="X4" s="373"/>
      <c r="Y4" s="374"/>
      <c r="Z4" s="375" t="str">
        <f t="shared" si="4"/>
        <v>Enter</v>
      </c>
      <c r="AA4" s="373"/>
      <c r="AB4" s="373"/>
      <c r="AC4" s="374"/>
    </row>
    <row r="5" spans="1:29" ht="15" customHeight="1" x14ac:dyDescent="0.3">
      <c r="A5" s="365" t="s">
        <v>164</v>
      </c>
      <c r="B5" s="366"/>
      <c r="C5" s="366"/>
      <c r="D5" s="366"/>
      <c r="E5" s="366"/>
      <c r="F5" s="27" t="s">
        <v>82</v>
      </c>
      <c r="G5" s="28" t="s">
        <v>83</v>
      </c>
      <c r="H5" s="27" t="s">
        <v>82</v>
      </c>
      <c r="I5" s="35" t="s">
        <v>83</v>
      </c>
      <c r="J5" s="160" t="s">
        <v>9</v>
      </c>
      <c r="K5" s="28" t="s">
        <v>5</v>
      </c>
      <c r="L5" s="27" t="s">
        <v>9</v>
      </c>
      <c r="M5" s="35" t="s">
        <v>83</v>
      </c>
      <c r="N5" s="160" t="s">
        <v>82</v>
      </c>
      <c r="O5" s="28" t="s">
        <v>83</v>
      </c>
      <c r="P5" s="27" t="s">
        <v>82</v>
      </c>
      <c r="Q5" s="35" t="s">
        <v>5</v>
      </c>
      <c r="R5" s="160" t="s">
        <v>82</v>
      </c>
      <c r="S5" s="28" t="s">
        <v>5</v>
      </c>
      <c r="T5" s="27" t="s">
        <v>9</v>
      </c>
      <c r="U5" s="35" t="s">
        <v>5</v>
      </c>
      <c r="V5" s="160" t="s">
        <v>9</v>
      </c>
      <c r="W5" s="28" t="s">
        <v>5</v>
      </c>
      <c r="X5" s="27" t="s">
        <v>9</v>
      </c>
      <c r="Y5" s="35" t="s">
        <v>5</v>
      </c>
      <c r="Z5" s="160" t="s">
        <v>9</v>
      </c>
      <c r="AA5" s="28" t="s">
        <v>5</v>
      </c>
      <c r="AB5" s="27" t="s">
        <v>9</v>
      </c>
      <c r="AC5" s="35" t="s">
        <v>5</v>
      </c>
    </row>
    <row r="6" spans="1:29" ht="15.75" customHeight="1" x14ac:dyDescent="0.3">
      <c r="A6" s="365" t="s">
        <v>93</v>
      </c>
      <c r="B6" s="366"/>
      <c r="C6" s="366"/>
      <c r="D6" s="366"/>
      <c r="E6" s="366"/>
      <c r="F6" s="362" t="str">
        <f>'W-2PaymentCalculator-DoNotPrint'!$B$11</f>
        <v>Select</v>
      </c>
      <c r="G6" s="362"/>
      <c r="H6" s="362" t="str">
        <f>'W-2PaymentCalculator-DoNotPrint'!$E$11</f>
        <v>Select</v>
      </c>
      <c r="I6" s="363"/>
      <c r="J6" s="364" t="str">
        <f>'W-2PaymentCalculator-DoNotPrint'!$H$11</f>
        <v>Select</v>
      </c>
      <c r="K6" s="362"/>
      <c r="L6" s="362" t="str">
        <f>'W-2PaymentCalculator-DoNotPrint'!$K$11</f>
        <v>Select</v>
      </c>
      <c r="M6" s="363"/>
      <c r="N6" s="364" t="str">
        <f>'W-2PaymentCalculator-DoNotPrint'!$N$11</f>
        <v>Select</v>
      </c>
      <c r="O6" s="362"/>
      <c r="P6" s="362" t="str">
        <f>'W-2PaymentCalculator-DoNotPrint'!$Q$11</f>
        <v>Select</v>
      </c>
      <c r="Q6" s="363"/>
      <c r="R6" s="364" t="str">
        <f>'W-2PaymentCalculator-DoNotPrint'!$T$11</f>
        <v>Select</v>
      </c>
      <c r="S6" s="362"/>
      <c r="T6" s="362" t="str">
        <f>'W-2PaymentCalculator-DoNotPrint'!$W$11</f>
        <v>Select</v>
      </c>
      <c r="U6" s="363"/>
      <c r="V6" s="364" t="str">
        <f>'W-2PaymentCalculator-DoNotPrint'!$Z$11</f>
        <v>Select</v>
      </c>
      <c r="W6" s="362"/>
      <c r="X6" s="362" t="str">
        <f>'W-2PaymentCalculator-DoNotPrint'!$AC$11</f>
        <v>Select</v>
      </c>
      <c r="Y6" s="363"/>
      <c r="Z6" s="364" t="str">
        <f>'W-2PaymentCalculator-DoNotPrint'!$AF$11</f>
        <v>Select</v>
      </c>
      <c r="AA6" s="362"/>
      <c r="AB6" s="362" t="str">
        <f>'W-2PaymentCalculator-DoNotPrint'!$AI$11</f>
        <v>Select</v>
      </c>
      <c r="AC6" s="363"/>
    </row>
    <row r="7" spans="1:29" x14ac:dyDescent="0.3">
      <c r="A7" s="365" t="s">
        <v>58</v>
      </c>
      <c r="B7" s="366"/>
      <c r="C7" s="366"/>
      <c r="D7" s="366"/>
      <c r="E7" s="366"/>
      <c r="F7" s="368" t="str">
        <f>'W-2PaymentCalculator-DoNotPrint'!$B$13</f>
        <v>Select</v>
      </c>
      <c r="G7" s="368"/>
      <c r="H7" s="368" t="str">
        <f>'W-2PaymentCalculator-DoNotPrint'!$E$13</f>
        <v>Select</v>
      </c>
      <c r="I7" s="370"/>
      <c r="J7" s="367" t="str">
        <f>'W-2PaymentCalculator-DoNotPrint'!$H$13</f>
        <v>Select</v>
      </c>
      <c r="K7" s="362"/>
      <c r="L7" s="368" t="str">
        <f>'W-2PaymentCalculator-DoNotPrint'!$K$13</f>
        <v>Select</v>
      </c>
      <c r="M7" s="363"/>
      <c r="N7" s="367" t="str">
        <f>'W-2PaymentCalculator-DoNotPrint'!$N$13</f>
        <v>Select</v>
      </c>
      <c r="O7" s="362"/>
      <c r="P7" s="368" t="str">
        <f>'W-2PaymentCalculator-DoNotPrint'!$Q$13</f>
        <v>Select</v>
      </c>
      <c r="Q7" s="363"/>
      <c r="R7" s="367" t="str">
        <f>'W-2PaymentCalculator-DoNotPrint'!$T$13</f>
        <v>Select</v>
      </c>
      <c r="S7" s="362"/>
      <c r="T7" s="368" t="str">
        <f>'W-2PaymentCalculator-DoNotPrint'!$W$13</f>
        <v>Select</v>
      </c>
      <c r="U7" s="363"/>
      <c r="V7" s="367" t="str">
        <f>'W-2PaymentCalculator-DoNotPrint'!$Z$13</f>
        <v>Select</v>
      </c>
      <c r="W7" s="362"/>
      <c r="X7" s="368" t="str">
        <f>'W-2PaymentCalculator-DoNotPrint'!$AC$13</f>
        <v>Select</v>
      </c>
      <c r="Y7" s="363"/>
      <c r="Z7" s="367" t="str">
        <f>'W-2PaymentCalculator-DoNotPrint'!$AF$13</f>
        <v>Select</v>
      </c>
      <c r="AA7" s="362"/>
      <c r="AB7" s="368" t="str">
        <f>'W-2PaymentCalculator-DoNotPrint'!$AI$13</f>
        <v>Select</v>
      </c>
      <c r="AC7" s="363"/>
    </row>
    <row r="8" spans="1:29" x14ac:dyDescent="0.3">
      <c r="A8" s="365" t="s">
        <v>59</v>
      </c>
      <c r="B8" s="366"/>
      <c r="C8" s="366"/>
      <c r="D8" s="366"/>
      <c r="E8" s="366"/>
      <c r="F8" s="362" t="str">
        <f>'W-2PaymentCalculator-DoNotPrint'!$B$14</f>
        <v/>
      </c>
      <c r="G8" s="362"/>
      <c r="H8" s="362" t="str">
        <f>'W-2PaymentCalculator-DoNotPrint'!$E$14</f>
        <v/>
      </c>
      <c r="I8" s="369"/>
      <c r="J8" s="364" t="str">
        <f>'W-2PaymentCalculator-DoNotPrint'!$H$14</f>
        <v/>
      </c>
      <c r="K8" s="362"/>
      <c r="L8" s="362" t="str">
        <f>'W-2PaymentCalculator-DoNotPrint'!$K$14</f>
        <v/>
      </c>
      <c r="M8" s="363"/>
      <c r="N8" s="364" t="str">
        <f>'W-2PaymentCalculator-DoNotPrint'!$N$14</f>
        <v/>
      </c>
      <c r="O8" s="362"/>
      <c r="P8" s="362" t="str">
        <f>'W-2PaymentCalculator-DoNotPrint'!$Q$14</f>
        <v/>
      </c>
      <c r="Q8" s="363"/>
      <c r="R8" s="364" t="str">
        <f>'W-2PaymentCalculator-DoNotPrint'!$T$14</f>
        <v/>
      </c>
      <c r="S8" s="362"/>
      <c r="T8" s="362" t="str">
        <f>'W-2PaymentCalculator-DoNotPrint'!$W$14</f>
        <v/>
      </c>
      <c r="U8" s="363"/>
      <c r="V8" s="364" t="str">
        <f>'W-2PaymentCalculator-DoNotPrint'!$Z$14</f>
        <v/>
      </c>
      <c r="W8" s="362"/>
      <c r="X8" s="362" t="str">
        <f>'W-2PaymentCalculator-DoNotPrint'!$AC$14</f>
        <v/>
      </c>
      <c r="Y8" s="363"/>
      <c r="Z8" s="364" t="str">
        <f>'W-2PaymentCalculator-DoNotPrint'!$AF$14</f>
        <v/>
      </c>
      <c r="AA8" s="362"/>
      <c r="AB8" s="362" t="str">
        <f>'W-2PaymentCalculator-DoNotPrint'!$AI$14</f>
        <v/>
      </c>
      <c r="AC8" s="363"/>
    </row>
    <row r="9" spans="1:29" x14ac:dyDescent="0.3">
      <c r="A9" s="365" t="s">
        <v>213</v>
      </c>
      <c r="B9" s="366"/>
      <c r="C9" s="366"/>
      <c r="D9" s="366"/>
      <c r="E9" s="366"/>
      <c r="F9" s="189" t="str">
        <f>'W-2PaymentCalculator-DoNotPrint'!B25</f>
        <v>Select</v>
      </c>
      <c r="G9" s="262" t="str">
        <f>'W-2PaymentCalculator-DoNotPrint'!C25</f>
        <v>Select</v>
      </c>
      <c r="H9" s="259" t="str">
        <f>'W-2PaymentCalculator-DoNotPrint'!E25</f>
        <v>Select</v>
      </c>
      <c r="I9" s="260" t="str">
        <f>'W-2PaymentCalculator-DoNotPrint'!F25</f>
        <v>Select</v>
      </c>
      <c r="J9" s="257" t="str">
        <f>'W-2PaymentCalculator-DoNotPrint'!H25</f>
        <v>Select</v>
      </c>
      <c r="K9" s="258" t="str">
        <f>'W-2PaymentCalculator-DoNotPrint'!I25</f>
        <v>Select</v>
      </c>
      <c r="L9" s="259" t="str">
        <f>'W-2PaymentCalculator-DoNotPrint'!K25</f>
        <v>Select</v>
      </c>
      <c r="M9" s="260" t="str">
        <f>'W-2PaymentCalculator-DoNotPrint'!L25</f>
        <v>Select</v>
      </c>
      <c r="N9" s="257" t="str">
        <f>'W-2PaymentCalculator-DoNotPrint'!N25</f>
        <v>Select</v>
      </c>
      <c r="O9" s="258" t="str">
        <f>'W-2PaymentCalculator-DoNotPrint'!O25</f>
        <v>Select</v>
      </c>
      <c r="P9" s="261" t="str">
        <f>'W-2PaymentCalculator-DoNotPrint'!Q25</f>
        <v>Select</v>
      </c>
      <c r="Q9" s="260" t="str">
        <f>'W-2PaymentCalculator-DoNotPrint'!R25</f>
        <v>Select</v>
      </c>
      <c r="R9" s="257" t="str">
        <f>'W-2PaymentCalculator-DoNotPrint'!T25</f>
        <v>Select</v>
      </c>
      <c r="S9" s="258" t="str">
        <f>'W-2PaymentCalculator-DoNotPrint'!U25</f>
        <v>Select</v>
      </c>
      <c r="T9" s="261" t="str">
        <f>'W-2PaymentCalculator-DoNotPrint'!W25</f>
        <v>Select</v>
      </c>
      <c r="U9" s="260" t="str">
        <f>'W-2PaymentCalculator-DoNotPrint'!X25</f>
        <v>Select</v>
      </c>
      <c r="V9" s="257" t="str">
        <f>'W-2PaymentCalculator-DoNotPrint'!Z25</f>
        <v>Select</v>
      </c>
      <c r="W9" s="258" t="str">
        <f>'W-2PaymentCalculator-DoNotPrint'!AA25</f>
        <v>Select</v>
      </c>
      <c r="X9" s="261" t="str">
        <f>'W-2PaymentCalculator-DoNotPrint'!AC25</f>
        <v>Select</v>
      </c>
      <c r="Y9" s="260" t="str">
        <f>'W-2PaymentCalculator-DoNotPrint'!AD25</f>
        <v>Select</v>
      </c>
      <c r="Z9" s="257" t="str">
        <f>'W-2PaymentCalculator-DoNotPrint'!AF25</f>
        <v>Select</v>
      </c>
      <c r="AA9" s="258" t="str">
        <f>'W-2PaymentCalculator-DoNotPrint'!AG25</f>
        <v>Select</v>
      </c>
      <c r="AB9" s="261" t="str">
        <f>'W-2PaymentCalculator-DoNotPrint'!AI25</f>
        <v>Select</v>
      </c>
      <c r="AC9" s="260" t="str">
        <f>'W-2PaymentCalculator-DoNotPrint'!AJ25</f>
        <v>Select</v>
      </c>
    </row>
    <row r="10" spans="1:29" x14ac:dyDescent="0.3">
      <c r="A10" s="251">
        <v>1</v>
      </c>
      <c r="B10" s="349" t="s">
        <v>61</v>
      </c>
      <c r="C10" s="349"/>
      <c r="D10" s="349"/>
      <c r="E10" s="349"/>
      <c r="F10" s="248" t="str">
        <f>'W-2PaymentCalculator-DoNotPrint'!B26</f>
        <v>Enter</v>
      </c>
      <c r="G10" s="263" t="str">
        <f>'W-2PaymentCalculator-DoNotPrint'!C26</f>
        <v>Enter</v>
      </c>
      <c r="H10" s="38" t="str">
        <f>'W-2PaymentCalculator-DoNotPrint'!E26</f>
        <v>Enter</v>
      </c>
      <c r="I10" s="249" t="str">
        <f>'W-2PaymentCalculator-DoNotPrint'!F26</f>
        <v>Enter</v>
      </c>
      <c r="J10" s="161" t="str">
        <f>'W-2PaymentCalculator-DoNotPrint'!H26</f>
        <v>Enter</v>
      </c>
      <c r="K10" s="161" t="str">
        <f>'W-2PaymentCalculator-DoNotPrint'!I26</f>
        <v>Enter</v>
      </c>
      <c r="L10" s="38" t="str">
        <f>'W-2PaymentCalculator-DoNotPrint'!K26</f>
        <v>Enter</v>
      </c>
      <c r="M10" s="249" t="str">
        <f>'W-2PaymentCalculator-DoNotPrint'!L26</f>
        <v>Enter</v>
      </c>
      <c r="N10" s="161" t="str">
        <f>'W-2PaymentCalculator-DoNotPrint'!N26</f>
        <v>Enter</v>
      </c>
      <c r="O10" s="250" t="str">
        <f>'W-2PaymentCalculator-DoNotPrint'!O26</f>
        <v>Enter</v>
      </c>
      <c r="P10" s="29" t="str">
        <f>'W-2PaymentCalculator-DoNotPrint'!Q26</f>
        <v>Enter</v>
      </c>
      <c r="Q10" s="301" t="str">
        <f>'W-2PaymentCalculator-DoNotPrint'!R26</f>
        <v>Enter</v>
      </c>
      <c r="R10" s="161" t="str">
        <f>'W-2PaymentCalculator-DoNotPrint'!T26</f>
        <v>Enter</v>
      </c>
      <c r="S10" s="250" t="str">
        <f>'W-2PaymentCalculator-DoNotPrint'!U26</f>
        <v>Enter</v>
      </c>
      <c r="T10" s="261" t="str">
        <f>'W-2PaymentCalculator-DoNotPrint'!W26</f>
        <v>Enter</v>
      </c>
      <c r="U10" s="260" t="str">
        <f>'W-2PaymentCalculator-DoNotPrint'!X26</f>
        <v>Enter</v>
      </c>
      <c r="V10" s="257" t="str">
        <f>'W-2PaymentCalculator-DoNotPrint'!Z26</f>
        <v>Enter</v>
      </c>
      <c r="W10" s="258" t="str">
        <f>'W-2PaymentCalculator-DoNotPrint'!AA26</f>
        <v>Enter</v>
      </c>
      <c r="X10" s="261" t="str">
        <f>'W-2PaymentCalculator-DoNotPrint'!AC26</f>
        <v>Enter</v>
      </c>
      <c r="Y10" s="260" t="str">
        <f>'W-2PaymentCalculator-DoNotPrint'!AD26</f>
        <v>Enter</v>
      </c>
      <c r="Z10" s="257" t="str">
        <f>'W-2PaymentCalculator-DoNotPrint'!AF26</f>
        <v>Enter</v>
      </c>
      <c r="AA10" s="258" t="str">
        <f>'W-2PaymentCalculator-DoNotPrint'!AG26</f>
        <v>Enter</v>
      </c>
      <c r="AB10" s="261" t="str">
        <f>'W-2PaymentCalculator-DoNotPrint'!AI26</f>
        <v>Enter</v>
      </c>
      <c r="AC10" s="260" t="str">
        <f>'W-2PaymentCalculator-DoNotPrint'!AJ26</f>
        <v>Enter</v>
      </c>
    </row>
    <row r="11" spans="1:29" x14ac:dyDescent="0.3">
      <c r="A11" s="251">
        <v>2</v>
      </c>
      <c r="B11" s="349" t="s">
        <v>63</v>
      </c>
      <c r="C11" s="349"/>
      <c r="D11" s="349"/>
      <c r="E11" s="349"/>
      <c r="F11" s="248" t="str">
        <f>'W-2PaymentCalculator-DoNotPrint'!B27</f>
        <v>Enter</v>
      </c>
      <c r="G11" s="263" t="str">
        <f>'W-2PaymentCalculator-DoNotPrint'!C27</f>
        <v>Enter</v>
      </c>
      <c r="H11" s="38" t="str">
        <f>'W-2PaymentCalculator-DoNotPrint'!E27</f>
        <v>Enter</v>
      </c>
      <c r="I11" s="249" t="str">
        <f>'W-2PaymentCalculator-DoNotPrint'!F27</f>
        <v>Enter</v>
      </c>
      <c r="J11" s="161" t="str">
        <f>'W-2PaymentCalculator-DoNotPrint'!H27</f>
        <v>Enter</v>
      </c>
      <c r="K11" s="161" t="str">
        <f>'W-2PaymentCalculator-DoNotPrint'!I27</f>
        <v>Enter</v>
      </c>
      <c r="L11" s="38" t="str">
        <f>'W-2PaymentCalculator-DoNotPrint'!K27</f>
        <v>Enter</v>
      </c>
      <c r="M11" s="249" t="str">
        <f>'W-2PaymentCalculator-DoNotPrint'!L27</f>
        <v>Enter</v>
      </c>
      <c r="N11" s="161" t="str">
        <f>'W-2PaymentCalculator-DoNotPrint'!N27</f>
        <v>Enter</v>
      </c>
      <c r="O11" s="250" t="str">
        <f>'W-2PaymentCalculator-DoNotPrint'!O27</f>
        <v>Enter</v>
      </c>
      <c r="P11" s="29" t="str">
        <f>'W-2PaymentCalculator-DoNotPrint'!Q27</f>
        <v>Enter</v>
      </c>
      <c r="Q11" s="301" t="str">
        <f>'W-2PaymentCalculator-DoNotPrint'!R27</f>
        <v>Enter</v>
      </c>
      <c r="R11" s="161" t="str">
        <f>'W-2PaymentCalculator-DoNotPrint'!T27</f>
        <v>Enter</v>
      </c>
      <c r="S11" s="250" t="str">
        <f>'W-2PaymentCalculator-DoNotPrint'!U27</f>
        <v>Enter</v>
      </c>
      <c r="T11" s="261" t="str">
        <f>'W-2PaymentCalculator-DoNotPrint'!W27</f>
        <v>Enter</v>
      </c>
      <c r="U11" s="260" t="str">
        <f>'W-2PaymentCalculator-DoNotPrint'!X27</f>
        <v>Enter</v>
      </c>
      <c r="V11" s="257" t="str">
        <f>'W-2PaymentCalculator-DoNotPrint'!Z27</f>
        <v>Enter</v>
      </c>
      <c r="W11" s="258" t="str">
        <f>'W-2PaymentCalculator-DoNotPrint'!AA27</f>
        <v>Enter</v>
      </c>
      <c r="X11" s="261" t="str">
        <f>'W-2PaymentCalculator-DoNotPrint'!AC27</f>
        <v>Enter</v>
      </c>
      <c r="Y11" s="260" t="str">
        <f>'W-2PaymentCalculator-DoNotPrint'!AD27</f>
        <v>Enter</v>
      </c>
      <c r="Z11" s="257" t="str">
        <f>'W-2PaymentCalculator-DoNotPrint'!AF27</f>
        <v>Enter</v>
      </c>
      <c r="AA11" s="258" t="str">
        <f>'W-2PaymentCalculator-DoNotPrint'!AG27</f>
        <v>Enter</v>
      </c>
      <c r="AB11" s="261" t="str">
        <f>'W-2PaymentCalculator-DoNotPrint'!AI27</f>
        <v>Enter</v>
      </c>
      <c r="AC11" s="260" t="str">
        <f>'W-2PaymentCalculator-DoNotPrint'!AJ27</f>
        <v>Enter</v>
      </c>
    </row>
    <row r="12" spans="1:29" x14ac:dyDescent="0.3">
      <c r="A12" s="251">
        <v>3</v>
      </c>
      <c r="B12" s="348" t="s">
        <v>64</v>
      </c>
      <c r="C12" s="348"/>
      <c r="D12" s="348"/>
      <c r="E12" s="348"/>
      <c r="F12" s="248" t="str">
        <f t="shared" ref="F12:AC12" si="5">IF(F10="Enter","",SUM(F10:F11))</f>
        <v/>
      </c>
      <c r="G12" s="263" t="str">
        <f t="shared" si="5"/>
        <v/>
      </c>
      <c r="H12" s="38" t="str">
        <f t="shared" si="5"/>
        <v/>
      </c>
      <c r="I12" s="249" t="str">
        <f t="shared" si="5"/>
        <v/>
      </c>
      <c r="J12" s="162" t="str">
        <f t="shared" si="5"/>
        <v/>
      </c>
      <c r="K12" s="250" t="str">
        <f t="shared" si="5"/>
        <v/>
      </c>
      <c r="L12" s="249" t="str">
        <f t="shared" si="5"/>
        <v/>
      </c>
      <c r="M12" s="249" t="str">
        <f t="shared" si="5"/>
        <v/>
      </c>
      <c r="N12" s="162" t="str">
        <f t="shared" si="5"/>
        <v/>
      </c>
      <c r="O12" s="250" t="str">
        <f t="shared" si="5"/>
        <v/>
      </c>
      <c r="P12" s="250" t="str">
        <f t="shared" si="5"/>
        <v/>
      </c>
      <c r="Q12" s="301" t="str">
        <f t="shared" si="5"/>
        <v/>
      </c>
      <c r="R12" s="162" t="str">
        <f t="shared" si="5"/>
        <v/>
      </c>
      <c r="S12" s="250" t="str">
        <f t="shared" si="5"/>
        <v/>
      </c>
      <c r="T12" s="250" t="str">
        <f t="shared" si="5"/>
        <v/>
      </c>
      <c r="U12" s="301" t="str">
        <f t="shared" si="5"/>
        <v/>
      </c>
      <c r="V12" s="161" t="str">
        <f t="shared" si="5"/>
        <v/>
      </c>
      <c r="W12" s="250" t="str">
        <f t="shared" si="5"/>
        <v/>
      </c>
      <c r="X12" s="29" t="str">
        <f t="shared" si="5"/>
        <v/>
      </c>
      <c r="Y12" s="301" t="str">
        <f t="shared" si="5"/>
        <v/>
      </c>
      <c r="Z12" s="161" t="str">
        <f t="shared" si="5"/>
        <v/>
      </c>
      <c r="AA12" s="250" t="str">
        <f t="shared" si="5"/>
        <v/>
      </c>
      <c r="AB12" s="29" t="str">
        <f t="shared" si="5"/>
        <v/>
      </c>
      <c r="AC12" s="301" t="str">
        <f t="shared" si="5"/>
        <v/>
      </c>
    </row>
    <row r="13" spans="1:29" x14ac:dyDescent="0.3">
      <c r="A13" s="356">
        <v>4</v>
      </c>
      <c r="B13" s="349" t="s">
        <v>65</v>
      </c>
      <c r="C13" s="349"/>
      <c r="D13" s="349"/>
      <c r="E13" s="349"/>
      <c r="F13" s="29">
        <v>2500</v>
      </c>
      <c r="G13" s="250">
        <v>2500</v>
      </c>
      <c r="H13" s="38">
        <v>2500</v>
      </c>
      <c r="I13" s="249">
        <v>2500</v>
      </c>
      <c r="J13" s="161">
        <v>2500</v>
      </c>
      <c r="K13" s="250">
        <v>2500</v>
      </c>
      <c r="L13" s="38">
        <v>2500</v>
      </c>
      <c r="M13" s="249">
        <v>2500</v>
      </c>
      <c r="N13" s="161">
        <v>2500</v>
      </c>
      <c r="O13" s="250">
        <v>2500</v>
      </c>
      <c r="P13" s="29">
        <v>2500</v>
      </c>
      <c r="Q13" s="301">
        <v>2500</v>
      </c>
      <c r="R13" s="161">
        <v>2500</v>
      </c>
      <c r="S13" s="250">
        <v>2500</v>
      </c>
      <c r="T13" s="29">
        <v>2500</v>
      </c>
      <c r="U13" s="301">
        <v>2500</v>
      </c>
      <c r="V13" s="161">
        <v>2500</v>
      </c>
      <c r="W13" s="250">
        <v>2500</v>
      </c>
      <c r="X13" s="29">
        <v>2500</v>
      </c>
      <c r="Y13" s="301">
        <v>2500</v>
      </c>
      <c r="Z13" s="161">
        <v>2500</v>
      </c>
      <c r="AA13" s="250">
        <v>2500</v>
      </c>
      <c r="AB13" s="29">
        <v>2500</v>
      </c>
      <c r="AC13" s="301">
        <v>2500</v>
      </c>
    </row>
    <row r="14" spans="1:29" x14ac:dyDescent="0.3">
      <c r="A14" s="356"/>
      <c r="B14" s="349" t="s">
        <v>66</v>
      </c>
      <c r="C14" s="349"/>
      <c r="D14" s="349"/>
      <c r="E14" s="349"/>
      <c r="F14" s="29" t="str">
        <f t="shared" ref="F14:AC14" si="6">IF(F12&gt;F13,"Fail","Pass")</f>
        <v>Fail</v>
      </c>
      <c r="G14" s="250" t="str">
        <f t="shared" si="6"/>
        <v>Fail</v>
      </c>
      <c r="H14" s="38" t="str">
        <f t="shared" si="6"/>
        <v>Fail</v>
      </c>
      <c r="I14" s="249" t="str">
        <f t="shared" si="6"/>
        <v>Fail</v>
      </c>
      <c r="J14" s="161" t="str">
        <f t="shared" si="6"/>
        <v>Fail</v>
      </c>
      <c r="K14" s="250" t="str">
        <f t="shared" si="6"/>
        <v>Fail</v>
      </c>
      <c r="L14" s="38" t="str">
        <f t="shared" si="6"/>
        <v>Fail</v>
      </c>
      <c r="M14" s="249" t="str">
        <f t="shared" si="6"/>
        <v>Fail</v>
      </c>
      <c r="N14" s="161" t="str">
        <f t="shared" si="6"/>
        <v>Fail</v>
      </c>
      <c r="O14" s="250" t="str">
        <f t="shared" si="6"/>
        <v>Fail</v>
      </c>
      <c r="P14" s="29" t="str">
        <f t="shared" si="6"/>
        <v>Fail</v>
      </c>
      <c r="Q14" s="301" t="str">
        <f t="shared" si="6"/>
        <v>Fail</v>
      </c>
      <c r="R14" s="161" t="str">
        <f t="shared" si="6"/>
        <v>Fail</v>
      </c>
      <c r="S14" s="250" t="str">
        <f t="shared" si="6"/>
        <v>Fail</v>
      </c>
      <c r="T14" s="29" t="str">
        <f t="shared" si="6"/>
        <v>Fail</v>
      </c>
      <c r="U14" s="301" t="str">
        <f t="shared" si="6"/>
        <v>Fail</v>
      </c>
      <c r="V14" s="161" t="str">
        <f t="shared" si="6"/>
        <v>Fail</v>
      </c>
      <c r="W14" s="250" t="str">
        <f t="shared" si="6"/>
        <v>Fail</v>
      </c>
      <c r="X14" s="29" t="str">
        <f t="shared" si="6"/>
        <v>Fail</v>
      </c>
      <c r="Y14" s="301" t="str">
        <f t="shared" si="6"/>
        <v>Fail</v>
      </c>
      <c r="Z14" s="161" t="str">
        <f t="shared" si="6"/>
        <v>Fail</v>
      </c>
      <c r="AA14" s="250" t="str">
        <f t="shared" si="6"/>
        <v>Fail</v>
      </c>
      <c r="AB14" s="29" t="str">
        <f t="shared" si="6"/>
        <v>Fail</v>
      </c>
      <c r="AC14" s="301" t="str">
        <f t="shared" si="6"/>
        <v>Fail</v>
      </c>
    </row>
    <row r="15" spans="1:29" x14ac:dyDescent="0.3">
      <c r="A15" s="251">
        <v>5</v>
      </c>
      <c r="B15" s="349" t="s">
        <v>67</v>
      </c>
      <c r="C15" s="349"/>
      <c r="D15" s="349"/>
      <c r="E15" s="349"/>
      <c r="F15" s="248" t="str">
        <f>'W-2PaymentCalculator-DoNotPrint'!B28</f>
        <v>Enter</v>
      </c>
      <c r="G15" s="263" t="str">
        <f>'W-2PaymentCalculator-DoNotPrint'!C28</f>
        <v>Enter</v>
      </c>
      <c r="H15" s="38" t="str">
        <f>'W-2PaymentCalculator-DoNotPrint'!E28</f>
        <v>Enter</v>
      </c>
      <c r="I15" s="249" t="str">
        <f>'W-2PaymentCalculator-DoNotPrint'!F28</f>
        <v>Enter</v>
      </c>
      <c r="J15" s="161" t="str">
        <f>'W-2PaymentCalculator-DoNotPrint'!H28</f>
        <v>Enter</v>
      </c>
      <c r="K15" s="162" t="str">
        <f>'W-2PaymentCalculator-DoNotPrint'!I28</f>
        <v>Enter</v>
      </c>
      <c r="L15" s="38" t="str">
        <f>'W-2PaymentCalculator-DoNotPrint'!K28</f>
        <v>Enter</v>
      </c>
      <c r="M15" s="249" t="str">
        <f>'W-2PaymentCalculator-DoNotPrint'!L28</f>
        <v>Enter</v>
      </c>
      <c r="N15" s="161" t="str">
        <f>'W-2PaymentCalculator-DoNotPrint'!N28</f>
        <v>Enter</v>
      </c>
      <c r="O15" s="162" t="str">
        <f>'W-2PaymentCalculator-DoNotPrint'!O28</f>
        <v>Enter</v>
      </c>
      <c r="P15" s="161" t="str">
        <f>'W-2PaymentCalculator-DoNotPrint'!Q28</f>
        <v>Enter</v>
      </c>
      <c r="Q15" s="301" t="str">
        <f>'W-2PaymentCalculator-DoNotPrint'!R28</f>
        <v>Enter</v>
      </c>
      <c r="R15" s="161" t="str">
        <f>'W-2PaymentCalculator-DoNotPrint'!T28</f>
        <v>Enter</v>
      </c>
      <c r="S15" s="162" t="str">
        <f>'W-2PaymentCalculator-DoNotPrint'!U28</f>
        <v>Enter</v>
      </c>
      <c r="T15" s="161" t="str">
        <f>'W-2PaymentCalculator-DoNotPrint'!W28</f>
        <v>Enter</v>
      </c>
      <c r="U15" s="301" t="str">
        <f>'W-2PaymentCalculator-DoNotPrint'!X28</f>
        <v>Enter</v>
      </c>
      <c r="V15" s="161" t="str">
        <f>'W-2PaymentCalculator-DoNotPrint'!Z28</f>
        <v>Enter</v>
      </c>
      <c r="W15" s="162" t="str">
        <f>'W-2PaymentCalculator-DoNotPrint'!AA28</f>
        <v>Enter</v>
      </c>
      <c r="X15" s="161" t="str">
        <f>'W-2PaymentCalculator-DoNotPrint'!AC28</f>
        <v>Enter</v>
      </c>
      <c r="Y15" s="301" t="str">
        <f>'W-2PaymentCalculator-DoNotPrint'!AD28</f>
        <v>Enter</v>
      </c>
      <c r="Z15" s="161" t="str">
        <f>'W-2PaymentCalculator-DoNotPrint'!AF28</f>
        <v>Enter</v>
      </c>
      <c r="AA15" s="162" t="str">
        <f>'W-2PaymentCalculator-DoNotPrint'!AG28</f>
        <v>Enter</v>
      </c>
      <c r="AB15" s="161" t="str">
        <f>'W-2PaymentCalculator-DoNotPrint'!AI28</f>
        <v>Enter</v>
      </c>
      <c r="AC15" s="301" t="str">
        <f>'W-2PaymentCalculator-DoNotPrint'!AJ28</f>
        <v>Enter</v>
      </c>
    </row>
    <row r="16" spans="1:29" x14ac:dyDescent="0.3">
      <c r="A16" s="251">
        <v>6</v>
      </c>
      <c r="B16" s="349" t="s">
        <v>68</v>
      </c>
      <c r="C16" s="349"/>
      <c r="D16" s="349"/>
      <c r="E16" s="349"/>
      <c r="F16" s="248" t="str">
        <f>'W-2PaymentCalculator-DoNotPrint'!B29</f>
        <v>Enter</v>
      </c>
      <c r="G16" s="263" t="str">
        <f>'W-2PaymentCalculator-DoNotPrint'!C29</f>
        <v>Enter</v>
      </c>
      <c r="H16" s="38" t="str">
        <f>'W-2PaymentCalculator-DoNotPrint'!E29</f>
        <v>Enter</v>
      </c>
      <c r="I16" s="249" t="str">
        <f>'W-2PaymentCalculator-DoNotPrint'!F29</f>
        <v>Enter</v>
      </c>
      <c r="J16" s="161" t="str">
        <f>'W-2PaymentCalculator-DoNotPrint'!H29</f>
        <v>Enter</v>
      </c>
      <c r="K16" s="162" t="str">
        <f>'W-2PaymentCalculator-DoNotPrint'!I29</f>
        <v>Enter</v>
      </c>
      <c r="L16" s="38" t="str">
        <f>'W-2PaymentCalculator-DoNotPrint'!K29</f>
        <v>Enter</v>
      </c>
      <c r="M16" s="249" t="str">
        <f>'W-2PaymentCalculator-DoNotPrint'!L29</f>
        <v>Enter</v>
      </c>
      <c r="N16" s="161" t="str">
        <f>'W-2PaymentCalculator-DoNotPrint'!N29</f>
        <v>Enter</v>
      </c>
      <c r="O16" s="162" t="str">
        <f>'W-2PaymentCalculator-DoNotPrint'!O29</f>
        <v>Enter</v>
      </c>
      <c r="P16" s="161" t="str">
        <f>'W-2PaymentCalculator-DoNotPrint'!Q29</f>
        <v>Enter</v>
      </c>
      <c r="Q16" s="301" t="str">
        <f>'W-2PaymentCalculator-DoNotPrint'!R29</f>
        <v>Enter</v>
      </c>
      <c r="R16" s="161" t="str">
        <f>'W-2PaymentCalculator-DoNotPrint'!T29</f>
        <v>Enter</v>
      </c>
      <c r="S16" s="162" t="str">
        <f>'W-2PaymentCalculator-DoNotPrint'!U29</f>
        <v>Enter</v>
      </c>
      <c r="T16" s="161" t="str">
        <f>'W-2PaymentCalculator-DoNotPrint'!W29</f>
        <v>Enter</v>
      </c>
      <c r="U16" s="301" t="str">
        <f>'W-2PaymentCalculator-DoNotPrint'!X29</f>
        <v>Enter</v>
      </c>
      <c r="V16" s="161" t="str">
        <f>'W-2PaymentCalculator-DoNotPrint'!Z29</f>
        <v>Enter</v>
      </c>
      <c r="W16" s="162" t="str">
        <f>'W-2PaymentCalculator-DoNotPrint'!AA29</f>
        <v>Enter</v>
      </c>
      <c r="X16" s="161" t="str">
        <f>'W-2PaymentCalculator-DoNotPrint'!AC29</f>
        <v>Enter</v>
      </c>
      <c r="Y16" s="301" t="str">
        <f>'W-2PaymentCalculator-DoNotPrint'!AD29</f>
        <v>Enter</v>
      </c>
      <c r="Z16" s="161" t="str">
        <f>'W-2PaymentCalculator-DoNotPrint'!AF29</f>
        <v>Enter</v>
      </c>
      <c r="AA16" s="162" t="str">
        <f>'W-2PaymentCalculator-DoNotPrint'!AG29</f>
        <v>Enter</v>
      </c>
      <c r="AB16" s="161" t="str">
        <f>'W-2PaymentCalculator-DoNotPrint'!AI29</f>
        <v>Enter</v>
      </c>
      <c r="AC16" s="301" t="str">
        <f>'W-2PaymentCalculator-DoNotPrint'!AJ29</f>
        <v>Enter</v>
      </c>
    </row>
    <row r="17" spans="1:29" x14ac:dyDescent="0.3">
      <c r="A17" s="251">
        <v>7</v>
      </c>
      <c r="B17" s="361" t="s">
        <v>69</v>
      </c>
      <c r="C17" s="361"/>
      <c r="D17" s="361"/>
      <c r="E17" s="361"/>
      <c r="F17" s="252" t="str">
        <f t="shared" ref="F17:AC17" si="7">IF(F15="Enter","",SUM(F15:F16))</f>
        <v/>
      </c>
      <c r="G17" s="264" t="str">
        <f t="shared" si="7"/>
        <v/>
      </c>
      <c r="H17" s="235" t="str">
        <f t="shared" si="7"/>
        <v/>
      </c>
      <c r="I17" s="249" t="str">
        <f t="shared" si="7"/>
        <v/>
      </c>
      <c r="J17" s="161" t="str">
        <f t="shared" si="7"/>
        <v/>
      </c>
      <c r="K17" s="250" t="str">
        <f t="shared" si="7"/>
        <v/>
      </c>
      <c r="L17" s="38" t="str">
        <f t="shared" si="7"/>
        <v/>
      </c>
      <c r="M17" s="249" t="str">
        <f t="shared" si="7"/>
        <v/>
      </c>
      <c r="N17" s="161" t="str">
        <f t="shared" si="7"/>
        <v/>
      </c>
      <c r="O17" s="250" t="str">
        <f t="shared" si="7"/>
        <v/>
      </c>
      <c r="P17" s="29" t="str">
        <f t="shared" si="7"/>
        <v/>
      </c>
      <c r="Q17" s="249" t="str">
        <f t="shared" si="7"/>
        <v/>
      </c>
      <c r="R17" s="161" t="str">
        <f t="shared" si="7"/>
        <v/>
      </c>
      <c r="S17" s="250" t="str">
        <f t="shared" si="7"/>
        <v/>
      </c>
      <c r="T17" s="29" t="str">
        <f t="shared" si="7"/>
        <v/>
      </c>
      <c r="U17" s="301" t="str">
        <f t="shared" si="7"/>
        <v/>
      </c>
      <c r="V17" s="161" t="str">
        <f t="shared" si="7"/>
        <v/>
      </c>
      <c r="W17" s="29" t="str">
        <f t="shared" si="7"/>
        <v/>
      </c>
      <c r="X17" s="29" t="str">
        <f t="shared" si="7"/>
        <v/>
      </c>
      <c r="Y17" s="38" t="str">
        <f t="shared" si="7"/>
        <v/>
      </c>
      <c r="Z17" s="161" t="str">
        <f t="shared" si="7"/>
        <v/>
      </c>
      <c r="AA17" s="250" t="str">
        <f t="shared" si="7"/>
        <v/>
      </c>
      <c r="AB17" s="29" t="str">
        <f t="shared" si="7"/>
        <v/>
      </c>
      <c r="AC17" s="249" t="str">
        <f t="shared" si="7"/>
        <v/>
      </c>
    </row>
    <row r="18" spans="1:29" x14ac:dyDescent="0.3">
      <c r="A18" s="355">
        <v>8</v>
      </c>
      <c r="B18" s="357" t="s">
        <v>70</v>
      </c>
      <c r="C18" s="358"/>
      <c r="D18" s="358"/>
      <c r="E18" s="359"/>
      <c r="F18" s="248" t="str">
        <f>IF(F9="Select","",VLOOKUP(F6&amp;F9,FPL!$A$2:$D$199,4,0))</f>
        <v/>
      </c>
      <c r="G18" s="248" t="str">
        <f>IF(G9="Select","",VLOOKUP(F6&amp;G9,FPL!$A$2:$D$199,4,0))</f>
        <v/>
      </c>
      <c r="H18" s="309" t="str">
        <f>IF(H9="Select","",VLOOKUP(H6&amp;H9,FPL!$A$2:$D$199,4,0))</f>
        <v/>
      </c>
      <c r="I18" s="309" t="str">
        <f>IF(I9="Select","",VLOOKUP(H6&amp;I9,FPL!$A$2:$D$199,4,0))</f>
        <v/>
      </c>
      <c r="J18" s="309" t="str">
        <f>IF(J9="Select","",VLOOKUP(J6&amp;J9,FPL!$A$2:$D$199,4,0))</f>
        <v/>
      </c>
      <c r="K18" s="309" t="str">
        <f>IF(K9="Select","",VLOOKUP(J6&amp;K9,FPL!$A$2:$D$199,4,0))</f>
        <v/>
      </c>
      <c r="L18" s="309" t="str">
        <f>IF(L9="Select","",VLOOKUP(L6&amp;L9,FPL!$A$2:$D$199,4,0))</f>
        <v/>
      </c>
      <c r="M18" s="309" t="str">
        <f>IF(M9="Select","",VLOOKUP(L6&amp;M9,FPL!$A$2:$D$199,4,0))</f>
        <v/>
      </c>
      <c r="N18" s="300" t="str">
        <f>IF(N9="Select","",VLOOKUP(N6&amp;N9,FPL!$A$2:$D$199,4,0))</f>
        <v/>
      </c>
      <c r="O18" s="293" t="str">
        <f>IF(O9="Select","",VLOOKUP(N6&amp;O9,FPL!$A$2:$D$199,4,0))</f>
        <v/>
      </c>
      <c r="P18" s="310" t="str">
        <f>IF(P9="Select","",VLOOKUP(P6&amp;P9,FPL!$A$2:$D$199,4,0))</f>
        <v/>
      </c>
      <c r="Q18" s="309" t="str">
        <f>IF(Q9="Select","",VLOOKUP(P6&amp;Q9,FPL!$A$2:$D$199,4,0))</f>
        <v/>
      </c>
      <c r="R18" s="300" t="str">
        <f>IF(R9="Select","",VLOOKUP(R6&amp;R9,FPL!$A$2:$D$199,4,0))</f>
        <v/>
      </c>
      <c r="S18" s="293" t="str">
        <f>IF(S9="Select","",VLOOKUP(R6&amp;S9,FPL!$A$2:$D$199,4,0))</f>
        <v/>
      </c>
      <c r="T18" s="310" t="str">
        <f>IF(T9="Select","",VLOOKUP(T6&amp;T9,FPL!$A$2:$D$199,4,0))</f>
        <v/>
      </c>
      <c r="U18" s="309" t="str">
        <f>IF(U9="Select","",VLOOKUP(T6&amp;U9,FPL!$A$2:$D$199,4,0))</f>
        <v/>
      </c>
      <c r="V18" s="292" t="str">
        <f>IF(V9="Select","",VLOOKUP(V6&amp;V9,FPL!$A$2:$D$199,4,0))</f>
        <v/>
      </c>
      <c r="W18" s="293" t="str">
        <f>IF(W9="Select","",VLOOKUP(V6&amp;W9,FPL!$A$2:$D$199,4,0))</f>
        <v/>
      </c>
      <c r="X18" s="293" t="str">
        <f>IF(X9="Select","",VLOOKUP(X6&amp;X9,FPL!$A$2:$D$199,4,0))</f>
        <v/>
      </c>
      <c r="Y18" s="295" t="str">
        <f>IF(Y9="Select","",VLOOKUP(X6&amp;Y9,FPL!$A$2:$D$199,4,0))</f>
        <v/>
      </c>
      <c r="Z18" s="292" t="str">
        <f>IF(Z9="Select","",VLOOKUP(Z6&amp;Z9,FPL!$A$2:$D$199,4,0))</f>
        <v/>
      </c>
      <c r="AA18" s="293" t="str">
        <f>IF(AA9="Select","",VLOOKUP(Z6&amp;AA9,FPL!$A$2:$D$199,4,0))</f>
        <v/>
      </c>
      <c r="AB18" s="293" t="str">
        <f>IF(AB9="Select","",VLOOKUP(AB6&amp;AB9,FPL!$A$2:$D$199,4,0))</f>
        <v/>
      </c>
      <c r="AC18" s="295" t="str">
        <f>IF(AC9="Select","",VLOOKUP(AB6&amp;AC9,FPL!$A$2:$D$199,4,0))</f>
        <v/>
      </c>
    </row>
    <row r="19" spans="1:29" x14ac:dyDescent="0.3">
      <c r="A19" s="356"/>
      <c r="B19" s="360" t="s">
        <v>71</v>
      </c>
      <c r="C19" s="360"/>
      <c r="D19" s="360"/>
      <c r="E19" s="360"/>
      <c r="F19" s="234" t="str">
        <f>IF(F18="","",IF(F17&lt;=F18,"Pass","Fail"))</f>
        <v/>
      </c>
      <c r="G19" s="253" t="str">
        <f>IF(G18="","",IF(G17&lt;=G18,"Pass","Fail"))</f>
        <v/>
      </c>
      <c r="H19" s="236" t="str">
        <f>IF(H18="","",IF(H17&lt;=H18,"Pass","Fail"))</f>
        <v/>
      </c>
      <c r="I19" s="249" t="str">
        <f>IF(I18="","",IF(I17&lt;=I18,"Pass","Fail"))</f>
        <v/>
      </c>
      <c r="J19" s="161" t="str">
        <f t="shared" ref="J19:AC19" si="8">IF(J18="","",IF(J17&lt;=J18,"Pass","Fail"))</f>
        <v/>
      </c>
      <c r="K19" s="250" t="str">
        <f t="shared" si="8"/>
        <v/>
      </c>
      <c r="L19" s="38" t="str">
        <f t="shared" si="8"/>
        <v/>
      </c>
      <c r="M19" s="249" t="str">
        <f t="shared" si="8"/>
        <v/>
      </c>
      <c r="N19" s="161" t="str">
        <f t="shared" si="8"/>
        <v/>
      </c>
      <c r="O19" s="250" t="str">
        <f t="shared" si="8"/>
        <v/>
      </c>
      <c r="P19" s="29" t="str">
        <f t="shared" si="8"/>
        <v/>
      </c>
      <c r="Q19" s="249" t="str">
        <f t="shared" si="8"/>
        <v/>
      </c>
      <c r="R19" s="161" t="str">
        <f t="shared" si="8"/>
        <v/>
      </c>
      <c r="S19" s="250" t="str">
        <f t="shared" si="8"/>
        <v/>
      </c>
      <c r="T19" s="29" t="str">
        <f t="shared" si="8"/>
        <v/>
      </c>
      <c r="U19" s="294" t="str">
        <f t="shared" si="8"/>
        <v/>
      </c>
      <c r="V19" s="161" t="str">
        <f t="shared" si="8"/>
        <v/>
      </c>
      <c r="W19" s="29" t="str">
        <f t="shared" si="8"/>
        <v/>
      </c>
      <c r="X19" s="29" t="str">
        <f t="shared" si="8"/>
        <v/>
      </c>
      <c r="Y19" s="38" t="str">
        <f t="shared" si="8"/>
        <v/>
      </c>
      <c r="Z19" s="161" t="str">
        <f t="shared" si="8"/>
        <v/>
      </c>
      <c r="AA19" s="250" t="str">
        <f t="shared" si="8"/>
        <v/>
      </c>
      <c r="AB19" s="29" t="str">
        <f t="shared" si="8"/>
        <v/>
      </c>
      <c r="AC19" s="249" t="str">
        <f t="shared" si="8"/>
        <v/>
      </c>
    </row>
    <row r="20" spans="1:29" x14ac:dyDescent="0.3">
      <c r="A20" s="251">
        <v>9</v>
      </c>
      <c r="B20" s="348" t="s">
        <v>167</v>
      </c>
      <c r="C20" s="348"/>
      <c r="D20" s="348"/>
      <c r="E20" s="348"/>
      <c r="F20" s="29" t="str">
        <f>'W-2PaymentCalculator-DoNotPrint'!B23</f>
        <v/>
      </c>
      <c r="G20" s="250" t="str">
        <f>'W-2PaymentCalculator-DoNotPrint'!C23</f>
        <v/>
      </c>
      <c r="H20" s="38" t="str">
        <f>'W-2PaymentCalculator-DoNotPrint'!E23</f>
        <v/>
      </c>
      <c r="I20" s="249" t="str">
        <f>'W-2PaymentCalculator-DoNotPrint'!F23</f>
        <v/>
      </c>
      <c r="J20" s="161" t="str">
        <f>'W-2PaymentCalculator-DoNotPrint'!H23</f>
        <v/>
      </c>
      <c r="K20" s="250" t="str">
        <f>'W-2PaymentCalculator-DoNotPrint'!I23</f>
        <v/>
      </c>
      <c r="L20" s="38" t="str">
        <f>'W-2PaymentCalculator-DoNotPrint'!K23</f>
        <v/>
      </c>
      <c r="M20" s="249" t="str">
        <f>'W-2PaymentCalculator-DoNotPrint'!L23</f>
        <v/>
      </c>
      <c r="N20" s="161" t="str">
        <f>'W-2PaymentCalculator-DoNotPrint'!N23</f>
        <v/>
      </c>
      <c r="O20" s="250" t="str">
        <f>'W-2PaymentCalculator-DoNotPrint'!O23</f>
        <v/>
      </c>
      <c r="P20" s="29" t="str">
        <f>'W-2PaymentCalculator-DoNotPrint'!Q23</f>
        <v/>
      </c>
      <c r="Q20" s="249" t="str">
        <f>'W-2PaymentCalculator-DoNotPrint'!R23</f>
        <v/>
      </c>
      <c r="R20" s="161" t="str">
        <f>'W-2PaymentCalculator-DoNotPrint'!T23</f>
        <v/>
      </c>
      <c r="S20" s="250" t="str">
        <f>'W-2PaymentCalculator-DoNotPrint'!U23</f>
        <v/>
      </c>
      <c r="T20" s="29" t="str">
        <f>'W-2PaymentCalculator-DoNotPrint'!W23</f>
        <v/>
      </c>
      <c r="U20" s="249" t="str">
        <f>'W-2PaymentCalculator-DoNotPrint'!X23</f>
        <v/>
      </c>
      <c r="V20" s="161" t="str">
        <f>'W-2PaymentCalculator-DoNotPrint'!Z23</f>
        <v/>
      </c>
      <c r="W20" s="29" t="str">
        <f>'W-2PaymentCalculator-DoNotPrint'!AA23</f>
        <v/>
      </c>
      <c r="X20" s="29" t="str">
        <f>'W-2PaymentCalculator-DoNotPrint'!AC23</f>
        <v/>
      </c>
      <c r="Y20" s="38" t="str">
        <f>'W-2PaymentCalculator-DoNotPrint'!AD23</f>
        <v/>
      </c>
      <c r="Z20" s="161" t="str">
        <f>'W-2PaymentCalculator-DoNotPrint'!AF23</f>
        <v/>
      </c>
      <c r="AA20" s="250" t="str">
        <f>'W-2PaymentCalculator-DoNotPrint'!AG23</f>
        <v/>
      </c>
      <c r="AB20" s="29" t="str">
        <f>'W-2PaymentCalculator-DoNotPrint'!AI23</f>
        <v/>
      </c>
      <c r="AC20" s="249" t="str">
        <f>'W-2PaymentCalculator-DoNotPrint'!AJ23</f>
        <v/>
      </c>
    </row>
    <row r="21" spans="1:29" x14ac:dyDescent="0.3">
      <c r="A21" s="251">
        <v>10</v>
      </c>
      <c r="B21" s="349" t="s">
        <v>72</v>
      </c>
      <c r="C21" s="349"/>
      <c r="D21" s="349"/>
      <c r="E21" s="349"/>
      <c r="F21" s="29" t="str">
        <f>'W-2PaymentCalculator-DoNotPrint'!B38</f>
        <v>Enter</v>
      </c>
      <c r="G21" s="250" t="str">
        <f>'W-2PaymentCalculator-DoNotPrint'!C38</f>
        <v/>
      </c>
      <c r="H21" s="38" t="str">
        <f>'W-2PaymentCalculator-DoNotPrint'!E38</f>
        <v>Enter</v>
      </c>
      <c r="I21" s="249" t="str">
        <f>'W-2PaymentCalculator-DoNotPrint'!F38</f>
        <v/>
      </c>
      <c r="J21" s="161" t="str">
        <f>'W-2PaymentCalculator-DoNotPrint'!H38</f>
        <v>Enter</v>
      </c>
      <c r="K21" s="250" t="str">
        <f>'W-2PaymentCalculator-DoNotPrint'!I38</f>
        <v/>
      </c>
      <c r="L21" s="38" t="str">
        <f>'W-2PaymentCalculator-DoNotPrint'!K38</f>
        <v>Enter</v>
      </c>
      <c r="M21" s="249" t="str">
        <f>'W-2PaymentCalculator-DoNotPrint'!L38</f>
        <v/>
      </c>
      <c r="N21" s="161" t="str">
        <f>'W-2PaymentCalculator-DoNotPrint'!N38</f>
        <v>Enter</v>
      </c>
      <c r="O21" s="250" t="str">
        <f>'W-2PaymentCalculator-DoNotPrint'!O38</f>
        <v/>
      </c>
      <c r="P21" s="29" t="str">
        <f>'W-2PaymentCalculator-DoNotPrint'!Q38</f>
        <v>Enter</v>
      </c>
      <c r="Q21" s="249" t="str">
        <f>'W-2PaymentCalculator-DoNotPrint'!R38</f>
        <v/>
      </c>
      <c r="R21" s="161" t="str">
        <f>'W-2PaymentCalculator-DoNotPrint'!T38</f>
        <v>Enter</v>
      </c>
      <c r="S21" s="250" t="str">
        <f>'W-2PaymentCalculator-DoNotPrint'!U38</f>
        <v/>
      </c>
      <c r="T21" s="29" t="str">
        <f>'W-2PaymentCalculator-DoNotPrint'!W38</f>
        <v>Enter</v>
      </c>
      <c r="U21" s="249" t="str">
        <f>'W-2PaymentCalculator-DoNotPrint'!X38</f>
        <v/>
      </c>
      <c r="V21" s="161" t="str">
        <f>'W-2PaymentCalculator-DoNotPrint'!Z38</f>
        <v>Enter</v>
      </c>
      <c r="W21" s="29" t="str">
        <f>'W-2PaymentCalculator-DoNotPrint'!AA38</f>
        <v/>
      </c>
      <c r="X21" s="29" t="str">
        <f>'W-2PaymentCalculator-DoNotPrint'!AC38</f>
        <v>Enter</v>
      </c>
      <c r="Y21" s="38" t="str">
        <f>'W-2PaymentCalculator-DoNotPrint'!AD38</f>
        <v/>
      </c>
      <c r="Z21" s="161" t="str">
        <f>'W-2PaymentCalculator-DoNotPrint'!AF38</f>
        <v>Enter</v>
      </c>
      <c r="AA21" s="250" t="str">
        <f>'W-2PaymentCalculator-DoNotPrint'!AG38</f>
        <v/>
      </c>
      <c r="AB21" s="29" t="str">
        <f>'W-2PaymentCalculator-DoNotPrint'!AI38</f>
        <v>Enter</v>
      </c>
      <c r="AC21" s="249" t="str">
        <f>'W-2PaymentCalculator-DoNotPrint'!AJ38</f>
        <v/>
      </c>
    </row>
    <row r="22" spans="1:29" x14ac:dyDescent="0.3">
      <c r="A22" s="251">
        <v>11</v>
      </c>
      <c r="B22" s="349" t="s">
        <v>73</v>
      </c>
      <c r="C22" s="349"/>
      <c r="D22" s="349"/>
      <c r="E22" s="349"/>
      <c r="F22" s="29" t="str">
        <f>'W-2PaymentCalculator-DoNotPrint'!B39</f>
        <v>Enter</v>
      </c>
      <c r="G22" s="250" t="str">
        <f>'W-2PaymentCalculator-DoNotPrint'!C39</f>
        <v/>
      </c>
      <c r="H22" s="38" t="str">
        <f>'W-2PaymentCalculator-DoNotPrint'!E39</f>
        <v>Enter</v>
      </c>
      <c r="I22" s="249" t="str">
        <f>'W-2PaymentCalculator-DoNotPrint'!F39</f>
        <v/>
      </c>
      <c r="J22" s="161" t="str">
        <f>'W-2PaymentCalculator-DoNotPrint'!H39</f>
        <v>Enter</v>
      </c>
      <c r="K22" s="250" t="str">
        <f>'W-2PaymentCalculator-DoNotPrint'!I39</f>
        <v/>
      </c>
      <c r="L22" s="38" t="str">
        <f>'W-2PaymentCalculator-DoNotPrint'!K39</f>
        <v>Enter</v>
      </c>
      <c r="M22" s="249" t="str">
        <f>'W-2PaymentCalculator-DoNotPrint'!L39</f>
        <v/>
      </c>
      <c r="N22" s="161" t="str">
        <f>'W-2PaymentCalculator-DoNotPrint'!N39</f>
        <v>Enter</v>
      </c>
      <c r="O22" s="250" t="str">
        <f>'W-2PaymentCalculator-DoNotPrint'!O39</f>
        <v/>
      </c>
      <c r="P22" s="29" t="str">
        <f>'W-2PaymentCalculator-DoNotPrint'!Q39</f>
        <v>Enter</v>
      </c>
      <c r="Q22" s="249" t="str">
        <f>'W-2PaymentCalculator-DoNotPrint'!R39</f>
        <v/>
      </c>
      <c r="R22" s="161" t="str">
        <f>'W-2PaymentCalculator-DoNotPrint'!T39</f>
        <v>Enter</v>
      </c>
      <c r="S22" s="250" t="str">
        <f>'W-2PaymentCalculator-DoNotPrint'!U39</f>
        <v/>
      </c>
      <c r="T22" s="29" t="str">
        <f>'W-2PaymentCalculator-DoNotPrint'!W39</f>
        <v>Enter</v>
      </c>
      <c r="U22" s="249" t="str">
        <f>'W-2PaymentCalculator-DoNotPrint'!X39</f>
        <v/>
      </c>
      <c r="V22" s="161" t="str">
        <f>'W-2PaymentCalculator-DoNotPrint'!Z39</f>
        <v>Enter</v>
      </c>
      <c r="W22" s="29" t="str">
        <f>'W-2PaymentCalculator-DoNotPrint'!AA39</f>
        <v/>
      </c>
      <c r="X22" s="29" t="str">
        <f>'W-2PaymentCalculator-DoNotPrint'!AC39</f>
        <v>Enter</v>
      </c>
      <c r="Y22" s="38" t="str">
        <f>'W-2PaymentCalculator-DoNotPrint'!AD39</f>
        <v/>
      </c>
      <c r="Z22" s="161" t="str">
        <f>'W-2PaymentCalculator-DoNotPrint'!AF39</f>
        <v>Enter</v>
      </c>
      <c r="AA22" s="250" t="str">
        <f>'W-2PaymentCalculator-DoNotPrint'!AG39</f>
        <v/>
      </c>
      <c r="AB22" s="29" t="str">
        <f>'W-2PaymentCalculator-DoNotPrint'!AI39</f>
        <v>Enter</v>
      </c>
      <c r="AC22" s="249" t="str">
        <f>'W-2PaymentCalculator-DoNotPrint'!AJ39</f>
        <v/>
      </c>
    </row>
    <row r="23" spans="1:29" x14ac:dyDescent="0.3">
      <c r="A23" s="251">
        <v>13</v>
      </c>
      <c r="B23" s="349" t="s">
        <v>74</v>
      </c>
      <c r="C23" s="349"/>
      <c r="D23" s="349"/>
      <c r="E23" s="349"/>
      <c r="F23" s="29" t="str">
        <f>'W-2PaymentCalculator-DoNotPrint'!B41</f>
        <v/>
      </c>
      <c r="G23" s="250" t="str">
        <f>'W-2PaymentCalculator-DoNotPrint'!C47</f>
        <v/>
      </c>
      <c r="H23" s="38" t="str">
        <f>'W-2PaymentCalculator-DoNotPrint'!E41</f>
        <v/>
      </c>
      <c r="I23" s="249" t="str">
        <f>'W-2PaymentCalculator-DoNotPrint'!F47</f>
        <v/>
      </c>
      <c r="J23" s="161" t="str">
        <f>'W-2PaymentCalculator-DoNotPrint'!H41</f>
        <v/>
      </c>
      <c r="K23" s="250" t="str">
        <f>'W-2PaymentCalculator-DoNotPrint'!I47</f>
        <v/>
      </c>
      <c r="L23" s="38" t="str">
        <f>'W-2PaymentCalculator-DoNotPrint'!K41</f>
        <v/>
      </c>
      <c r="M23" s="249" t="str">
        <f>'W-2PaymentCalculator-DoNotPrint'!L47</f>
        <v/>
      </c>
      <c r="N23" s="161" t="str">
        <f>'W-2PaymentCalculator-DoNotPrint'!N41</f>
        <v/>
      </c>
      <c r="O23" s="250" t="str">
        <f>'W-2PaymentCalculator-DoNotPrint'!O47</f>
        <v/>
      </c>
      <c r="P23" s="29" t="str">
        <f>'W-2PaymentCalculator-DoNotPrint'!Q41</f>
        <v/>
      </c>
      <c r="Q23" s="249" t="str">
        <f>'W-2PaymentCalculator-DoNotPrint'!R47</f>
        <v/>
      </c>
      <c r="R23" s="161" t="str">
        <f>'W-2PaymentCalculator-DoNotPrint'!T41</f>
        <v/>
      </c>
      <c r="S23" s="250" t="str">
        <f>'W-2PaymentCalculator-DoNotPrint'!U47</f>
        <v/>
      </c>
      <c r="T23" s="29" t="str">
        <f>'W-2PaymentCalculator-DoNotPrint'!W41</f>
        <v/>
      </c>
      <c r="U23" s="249" t="str">
        <f>'W-2PaymentCalculator-DoNotPrint'!X47</f>
        <v/>
      </c>
      <c r="V23" s="161" t="str">
        <f>'W-2PaymentCalculator-DoNotPrint'!Z41</f>
        <v/>
      </c>
      <c r="W23" s="29" t="str">
        <f>'W-2PaymentCalculator-DoNotPrint'!AA47</f>
        <v/>
      </c>
      <c r="X23" s="29" t="str">
        <f>'W-2PaymentCalculator-DoNotPrint'!AC41</f>
        <v/>
      </c>
      <c r="Y23" s="38" t="str">
        <f>'W-2PaymentCalculator-DoNotPrint'!AD47</f>
        <v/>
      </c>
      <c r="Z23" s="161" t="str">
        <f>'W-2PaymentCalculator-DoNotPrint'!AF41</f>
        <v/>
      </c>
      <c r="AA23" s="250" t="str">
        <f>'W-2PaymentCalculator-DoNotPrint'!AG47</f>
        <v/>
      </c>
      <c r="AB23" s="29" t="str">
        <f>'W-2PaymentCalculator-DoNotPrint'!AI41</f>
        <v/>
      </c>
      <c r="AC23" s="249" t="str">
        <f>'W-2PaymentCalculator-DoNotPrint'!AJ47</f>
        <v/>
      </c>
    </row>
    <row r="24" spans="1:29" x14ac:dyDescent="0.3">
      <c r="A24" s="251">
        <v>14</v>
      </c>
      <c r="B24" s="348" t="s">
        <v>75</v>
      </c>
      <c r="C24" s="348"/>
      <c r="D24" s="348"/>
      <c r="E24" s="348"/>
      <c r="F24" s="29" t="str">
        <f>'W-2PaymentCalculator-DoNotPrint'!B48</f>
        <v/>
      </c>
      <c r="G24" s="250" t="str">
        <f>'W-2PaymentCalculator-DoNotPrint'!C49</f>
        <v/>
      </c>
      <c r="H24" s="38" t="str">
        <f>'W-2PaymentCalculator-DoNotPrint'!E48</f>
        <v/>
      </c>
      <c r="I24" s="249" t="str">
        <f>'W-2PaymentCalculator-DoNotPrint'!F49</f>
        <v/>
      </c>
      <c r="J24" s="161" t="str">
        <f>'W-2PaymentCalculator-DoNotPrint'!H48</f>
        <v/>
      </c>
      <c r="K24" s="250" t="str">
        <f>'W-2PaymentCalculator-DoNotPrint'!I49</f>
        <v/>
      </c>
      <c r="L24" s="38" t="str">
        <f>'W-2PaymentCalculator-DoNotPrint'!K48</f>
        <v/>
      </c>
      <c r="M24" s="249" t="str">
        <f>'W-2PaymentCalculator-DoNotPrint'!L49</f>
        <v/>
      </c>
      <c r="N24" s="161" t="str">
        <f>'W-2PaymentCalculator-DoNotPrint'!N48</f>
        <v/>
      </c>
      <c r="O24" s="250" t="str">
        <f>'W-2PaymentCalculator-DoNotPrint'!O49</f>
        <v/>
      </c>
      <c r="P24" s="29" t="str">
        <f>'W-2PaymentCalculator-DoNotPrint'!Q48</f>
        <v/>
      </c>
      <c r="Q24" s="249" t="str">
        <f>'W-2PaymentCalculator-DoNotPrint'!R49</f>
        <v/>
      </c>
      <c r="R24" s="161" t="str">
        <f>'W-2PaymentCalculator-DoNotPrint'!T48</f>
        <v/>
      </c>
      <c r="S24" s="250" t="str">
        <f>'W-2PaymentCalculator-DoNotPrint'!U49</f>
        <v/>
      </c>
      <c r="T24" s="29" t="str">
        <f>'W-2PaymentCalculator-DoNotPrint'!W48</f>
        <v/>
      </c>
      <c r="U24" s="249" t="str">
        <f>'W-2PaymentCalculator-DoNotPrint'!X49</f>
        <v/>
      </c>
      <c r="V24" s="161" t="str">
        <f>'W-2PaymentCalculator-DoNotPrint'!Z48</f>
        <v/>
      </c>
      <c r="W24" s="29" t="str">
        <f>'W-2PaymentCalculator-DoNotPrint'!AA49</f>
        <v/>
      </c>
      <c r="X24" s="29" t="str">
        <f>'W-2PaymentCalculator-DoNotPrint'!AC48</f>
        <v/>
      </c>
      <c r="Y24" s="38" t="str">
        <f>'W-2PaymentCalculator-DoNotPrint'!AD49</f>
        <v/>
      </c>
      <c r="Z24" s="161" t="str">
        <f>'W-2PaymentCalculator-DoNotPrint'!AF48</f>
        <v/>
      </c>
      <c r="AA24" s="250" t="str">
        <f>'W-2PaymentCalculator-DoNotPrint'!AG49</f>
        <v/>
      </c>
      <c r="AB24" s="29" t="str">
        <f>'W-2PaymentCalculator-DoNotPrint'!AI48</f>
        <v/>
      </c>
      <c r="AC24" s="249" t="str">
        <f>'W-2PaymentCalculator-DoNotPrint'!AJ49</f>
        <v/>
      </c>
    </row>
    <row r="25" spans="1:29" x14ac:dyDescent="0.3">
      <c r="A25" s="251">
        <v>15</v>
      </c>
      <c r="B25" s="351" t="s">
        <v>76</v>
      </c>
      <c r="C25" s="351"/>
      <c r="D25" s="351"/>
      <c r="E25" s="351"/>
      <c r="F25" s="29" t="str">
        <f>'W-2PaymentCalculator-DoNotPrint'!B50</f>
        <v/>
      </c>
      <c r="G25" s="250" t="str">
        <f>'W-2PaymentCalculator-DoNotPrint'!C51</f>
        <v/>
      </c>
      <c r="H25" s="38" t="str">
        <f>'W-2PaymentCalculator-DoNotPrint'!E50</f>
        <v/>
      </c>
      <c r="I25" s="249" t="str">
        <f>'W-2PaymentCalculator-DoNotPrint'!F51</f>
        <v/>
      </c>
      <c r="J25" s="161" t="str">
        <f>'W-2PaymentCalculator-DoNotPrint'!H50</f>
        <v/>
      </c>
      <c r="K25" s="250" t="str">
        <f>'W-2PaymentCalculator-DoNotPrint'!I51</f>
        <v/>
      </c>
      <c r="L25" s="38" t="str">
        <f>'W-2PaymentCalculator-DoNotPrint'!K50</f>
        <v/>
      </c>
      <c r="M25" s="249" t="str">
        <f>'W-2PaymentCalculator-DoNotPrint'!L51</f>
        <v/>
      </c>
      <c r="N25" s="161" t="str">
        <f>'W-2PaymentCalculator-DoNotPrint'!N50</f>
        <v/>
      </c>
      <c r="O25" s="250" t="str">
        <f>'W-2PaymentCalculator-DoNotPrint'!O51</f>
        <v/>
      </c>
      <c r="P25" s="29" t="str">
        <f>'W-2PaymentCalculator-DoNotPrint'!Q50</f>
        <v/>
      </c>
      <c r="Q25" s="249" t="str">
        <f>'W-2PaymentCalculator-DoNotPrint'!R51</f>
        <v/>
      </c>
      <c r="R25" s="161" t="str">
        <f>'W-2PaymentCalculator-DoNotPrint'!T50</f>
        <v/>
      </c>
      <c r="S25" s="250" t="str">
        <f>'W-2PaymentCalculator-DoNotPrint'!U51</f>
        <v/>
      </c>
      <c r="T25" s="29" t="str">
        <f>'W-2PaymentCalculator-DoNotPrint'!W50</f>
        <v/>
      </c>
      <c r="U25" s="249" t="str">
        <f>'W-2PaymentCalculator-DoNotPrint'!X51</f>
        <v/>
      </c>
      <c r="V25" s="161" t="str">
        <f>'W-2PaymentCalculator-DoNotPrint'!Z50</f>
        <v/>
      </c>
      <c r="W25" s="29" t="str">
        <f>'W-2PaymentCalculator-DoNotPrint'!AA51</f>
        <v/>
      </c>
      <c r="X25" s="29" t="str">
        <f>'W-2PaymentCalculator-DoNotPrint'!AC50</f>
        <v/>
      </c>
      <c r="Y25" s="38" t="str">
        <f>'W-2PaymentCalculator-DoNotPrint'!AD51</f>
        <v/>
      </c>
      <c r="Z25" s="161" t="str">
        <f>'W-2PaymentCalculator-DoNotPrint'!AF50</f>
        <v/>
      </c>
      <c r="AA25" s="250" t="str">
        <f>'W-2PaymentCalculator-DoNotPrint'!AG51</f>
        <v/>
      </c>
      <c r="AB25" s="29" t="str">
        <f>'W-2PaymentCalculator-DoNotPrint'!AI50</f>
        <v/>
      </c>
      <c r="AC25" s="249" t="str">
        <f>'W-2PaymentCalculator-DoNotPrint'!AJ51</f>
        <v/>
      </c>
    </row>
    <row r="26" spans="1:29" x14ac:dyDescent="0.3">
      <c r="A26" s="251">
        <v>16</v>
      </c>
      <c r="B26" s="349" t="s">
        <v>77</v>
      </c>
      <c r="C26" s="349"/>
      <c r="D26" s="349"/>
      <c r="E26" s="349"/>
      <c r="F26" s="29" t="str">
        <f>'W-2PaymentCalculator-DoNotPrint'!B36</f>
        <v>Enter</v>
      </c>
      <c r="G26" s="250" t="str">
        <f>'W-2PaymentCalculator-DoNotPrint'!C36</f>
        <v>Enter</v>
      </c>
      <c r="H26" s="38" t="str">
        <f>'W-2PaymentCalculator-DoNotPrint'!E36</f>
        <v>Enter</v>
      </c>
      <c r="I26" s="249" t="str">
        <f>'W-2PaymentCalculator-DoNotPrint'!F36</f>
        <v>Enter</v>
      </c>
      <c r="J26" s="161" t="str">
        <f>'W-2PaymentCalculator-DoNotPrint'!H36</f>
        <v>Enter</v>
      </c>
      <c r="K26" s="250" t="str">
        <f>'W-2PaymentCalculator-DoNotPrint'!I36</f>
        <v>Enter</v>
      </c>
      <c r="L26" s="38" t="str">
        <f>'W-2PaymentCalculator-DoNotPrint'!K36</f>
        <v>Enter</v>
      </c>
      <c r="M26" s="249" t="str">
        <f>'W-2PaymentCalculator-DoNotPrint'!L36</f>
        <v>Enter</v>
      </c>
      <c r="N26" s="161" t="str">
        <f>'W-2PaymentCalculator-DoNotPrint'!N36</f>
        <v>Enter</v>
      </c>
      <c r="O26" s="250" t="str">
        <f>'W-2PaymentCalculator-DoNotPrint'!O36</f>
        <v>Enter</v>
      </c>
      <c r="P26" s="29" t="str">
        <f>'W-2PaymentCalculator-DoNotPrint'!Q36</f>
        <v>Enter</v>
      </c>
      <c r="Q26" s="249" t="str">
        <f>'W-2PaymentCalculator-DoNotPrint'!R36</f>
        <v>Enter</v>
      </c>
      <c r="R26" s="161" t="str">
        <f>'W-2PaymentCalculator-DoNotPrint'!T36</f>
        <v>Enter</v>
      </c>
      <c r="S26" s="250" t="str">
        <f>'W-2PaymentCalculator-DoNotPrint'!U36</f>
        <v>Enter</v>
      </c>
      <c r="T26" s="29" t="str">
        <f>'W-2PaymentCalculator-DoNotPrint'!W36</f>
        <v>Enter</v>
      </c>
      <c r="U26" s="249" t="str">
        <f>'W-2PaymentCalculator-DoNotPrint'!X36</f>
        <v>Enter</v>
      </c>
      <c r="V26" s="161" t="str">
        <f>'W-2PaymentCalculator-DoNotPrint'!Z36</f>
        <v>Enter</v>
      </c>
      <c r="W26" s="250" t="str">
        <f>'W-2PaymentCalculator-DoNotPrint'!AA36</f>
        <v>Enter</v>
      </c>
      <c r="X26" s="29" t="str">
        <f>'W-2PaymentCalculator-DoNotPrint'!AC36</f>
        <v>Enter</v>
      </c>
      <c r="Y26" s="249" t="str">
        <f>'W-2PaymentCalculator-DoNotPrint'!AD36</f>
        <v>Enter</v>
      </c>
      <c r="Z26" s="161" t="str">
        <f>'W-2PaymentCalculator-DoNotPrint'!AF36</f>
        <v>Enter</v>
      </c>
      <c r="AA26" s="250" t="str">
        <f>'W-2PaymentCalculator-DoNotPrint'!AG36</f>
        <v>Enter</v>
      </c>
      <c r="AB26" s="29" t="str">
        <f>'W-2PaymentCalculator-DoNotPrint'!AI36</f>
        <v>Enter</v>
      </c>
      <c r="AC26" s="249" t="str">
        <f>'W-2PaymentCalculator-DoNotPrint'!AJ36</f>
        <v>Enter</v>
      </c>
    </row>
    <row r="27" spans="1:29" x14ac:dyDescent="0.3">
      <c r="A27" s="251">
        <v>17</v>
      </c>
      <c r="B27" s="348" t="s">
        <v>78</v>
      </c>
      <c r="C27" s="348"/>
      <c r="D27" s="348"/>
      <c r="E27" s="348"/>
      <c r="F27" s="29" t="str">
        <f>'W-2PaymentCalculator-DoNotPrint'!B53</f>
        <v/>
      </c>
      <c r="G27" s="250" t="str">
        <f>'W-2PaymentCalculator-DoNotPrint'!C53</f>
        <v/>
      </c>
      <c r="H27" s="38" t="str">
        <f>'W-2PaymentCalculator-DoNotPrint'!E53</f>
        <v/>
      </c>
      <c r="I27" s="249" t="str">
        <f>'W-2PaymentCalculator-DoNotPrint'!F53</f>
        <v/>
      </c>
      <c r="J27" s="161" t="str">
        <f>'W-2PaymentCalculator-DoNotPrint'!H53</f>
        <v/>
      </c>
      <c r="K27" s="250" t="str">
        <f>'W-2PaymentCalculator-DoNotPrint'!I53</f>
        <v/>
      </c>
      <c r="L27" s="38" t="str">
        <f>'W-2PaymentCalculator-DoNotPrint'!K53</f>
        <v/>
      </c>
      <c r="M27" s="249" t="str">
        <f>'W-2PaymentCalculator-DoNotPrint'!L53</f>
        <v/>
      </c>
      <c r="N27" s="161" t="str">
        <f>'W-2PaymentCalculator-DoNotPrint'!N53</f>
        <v/>
      </c>
      <c r="O27" s="250" t="str">
        <f>'W-2PaymentCalculator-DoNotPrint'!O53</f>
        <v/>
      </c>
      <c r="P27" s="29" t="str">
        <f>'W-2PaymentCalculator-DoNotPrint'!Q53</f>
        <v/>
      </c>
      <c r="Q27" s="249" t="str">
        <f>'W-2PaymentCalculator-DoNotPrint'!R53</f>
        <v/>
      </c>
      <c r="R27" s="161" t="str">
        <f>'W-2PaymentCalculator-DoNotPrint'!T53</f>
        <v/>
      </c>
      <c r="S27" s="250" t="str">
        <f>'W-2PaymentCalculator-DoNotPrint'!U53</f>
        <v/>
      </c>
      <c r="T27" s="29" t="str">
        <f>'W-2PaymentCalculator-DoNotPrint'!W53</f>
        <v/>
      </c>
      <c r="U27" s="249" t="str">
        <f>'W-2PaymentCalculator-DoNotPrint'!X53</f>
        <v/>
      </c>
      <c r="V27" s="161" t="str">
        <f>'W-2PaymentCalculator-DoNotPrint'!Z53</f>
        <v/>
      </c>
      <c r="W27" s="29" t="str">
        <f>'W-2PaymentCalculator-DoNotPrint'!AA53</f>
        <v/>
      </c>
      <c r="X27" s="29" t="str">
        <f>'W-2PaymentCalculator-DoNotPrint'!AC53</f>
        <v/>
      </c>
      <c r="Y27" s="38" t="str">
        <f>'W-2PaymentCalculator-DoNotPrint'!AD53</f>
        <v/>
      </c>
      <c r="Z27" s="161" t="str">
        <f>'W-2PaymentCalculator-DoNotPrint'!AF53</f>
        <v/>
      </c>
      <c r="AA27" s="250" t="str">
        <f>'W-2PaymentCalculator-DoNotPrint'!AG53</f>
        <v/>
      </c>
      <c r="AB27" s="29" t="str">
        <f>'W-2PaymentCalculator-DoNotPrint'!AI53</f>
        <v/>
      </c>
      <c r="AC27" s="249" t="str">
        <f>'W-2PaymentCalculator-DoNotPrint'!AJ53</f>
        <v/>
      </c>
    </row>
    <row r="28" spans="1:29" x14ac:dyDescent="0.3">
      <c r="A28" s="251">
        <v>18</v>
      </c>
      <c r="B28" s="352" t="s">
        <v>79</v>
      </c>
      <c r="C28" s="352"/>
      <c r="D28" s="352"/>
      <c r="E28" s="352"/>
      <c r="F28" s="29" t="str">
        <f>'W-2PaymentCalculator-DoNotPrint'!B55</f>
        <v>Enter</v>
      </c>
      <c r="G28" s="250" t="str">
        <f>'W-2PaymentCalculator-DoNotPrint'!C55</f>
        <v/>
      </c>
      <c r="H28" s="38" t="str">
        <f>'W-2PaymentCalculator-DoNotPrint'!E55</f>
        <v>Enter</v>
      </c>
      <c r="I28" s="249" t="str">
        <f>'W-2PaymentCalculator-DoNotPrint'!F55</f>
        <v/>
      </c>
      <c r="J28" s="161" t="str">
        <f>'W-2PaymentCalculator-DoNotPrint'!H55</f>
        <v>Enter</v>
      </c>
      <c r="K28" s="250" t="str">
        <f>'W-2PaymentCalculator-DoNotPrint'!I55</f>
        <v/>
      </c>
      <c r="L28" s="38" t="str">
        <f>'W-2PaymentCalculator-DoNotPrint'!K55</f>
        <v>Enter</v>
      </c>
      <c r="M28" s="249" t="str">
        <f>'W-2PaymentCalculator-DoNotPrint'!L55</f>
        <v/>
      </c>
      <c r="N28" s="161" t="str">
        <f>'W-2PaymentCalculator-DoNotPrint'!N55</f>
        <v>Enter</v>
      </c>
      <c r="O28" s="250" t="str">
        <f>'W-2PaymentCalculator-DoNotPrint'!O55</f>
        <v/>
      </c>
      <c r="P28" s="29" t="str">
        <f>'W-2PaymentCalculator-DoNotPrint'!Q55</f>
        <v>Enter</v>
      </c>
      <c r="Q28" s="249" t="str">
        <f>'W-2PaymentCalculator-DoNotPrint'!R55</f>
        <v/>
      </c>
      <c r="R28" s="161" t="str">
        <f>'W-2PaymentCalculator-DoNotPrint'!T55</f>
        <v>Enter</v>
      </c>
      <c r="S28" s="250" t="str">
        <f>'W-2PaymentCalculator-DoNotPrint'!U55</f>
        <v/>
      </c>
      <c r="T28" s="29" t="str">
        <f>'W-2PaymentCalculator-DoNotPrint'!W55</f>
        <v>Enter</v>
      </c>
      <c r="U28" s="249" t="str">
        <f>'W-2PaymentCalculator-DoNotPrint'!X55</f>
        <v/>
      </c>
      <c r="V28" s="161" t="str">
        <f>'W-2PaymentCalculator-DoNotPrint'!Z55</f>
        <v>Enter</v>
      </c>
      <c r="W28" s="29" t="str">
        <f>'W-2PaymentCalculator-DoNotPrint'!AA55</f>
        <v/>
      </c>
      <c r="X28" s="29" t="str">
        <f>'W-2PaymentCalculator-DoNotPrint'!AC55</f>
        <v>Enter</v>
      </c>
      <c r="Y28" s="38" t="str">
        <f>'W-2PaymentCalculator-DoNotPrint'!AD55</f>
        <v/>
      </c>
      <c r="Z28" s="161" t="str">
        <f>'W-2PaymentCalculator-DoNotPrint'!AF55</f>
        <v>Enter</v>
      </c>
      <c r="AA28" s="250" t="str">
        <f>'W-2PaymentCalculator-DoNotPrint'!AG55</f>
        <v/>
      </c>
      <c r="AB28" s="29" t="str">
        <f>'W-2PaymentCalculator-DoNotPrint'!AI55</f>
        <v>Enter</v>
      </c>
      <c r="AC28" s="249" t="str">
        <f>'W-2PaymentCalculator-DoNotPrint'!AJ55</f>
        <v/>
      </c>
    </row>
    <row r="29" spans="1:29" s="36" customFormat="1" x14ac:dyDescent="0.3">
      <c r="A29" s="254">
        <v>19</v>
      </c>
      <c r="B29" s="353" t="s">
        <v>96</v>
      </c>
      <c r="C29" s="353"/>
      <c r="D29" s="353"/>
      <c r="E29" s="353"/>
      <c r="F29" s="31" t="s">
        <v>151</v>
      </c>
      <c r="G29" s="255" t="str">
        <f>'W-2PaymentCalculator-DoNotPrint'!C59</f>
        <v/>
      </c>
      <c r="H29" s="237" t="s">
        <v>151</v>
      </c>
      <c r="I29" s="256" t="str">
        <f>'W-2PaymentCalculator-DoNotPrint'!F59</f>
        <v/>
      </c>
      <c r="J29" s="32" t="s">
        <v>151</v>
      </c>
      <c r="K29" s="255" t="str">
        <f>'W-2PaymentCalculator-DoNotPrint'!I59</f>
        <v/>
      </c>
      <c r="L29" s="237" t="s">
        <v>151</v>
      </c>
      <c r="M29" s="256" t="str">
        <f>'W-2PaymentCalculator-DoNotPrint'!L59</f>
        <v/>
      </c>
      <c r="N29" s="32" t="s">
        <v>151</v>
      </c>
      <c r="O29" s="255" t="str">
        <f>'W-2PaymentCalculator-DoNotPrint'!O59</f>
        <v/>
      </c>
      <c r="P29" s="31" t="s">
        <v>151</v>
      </c>
      <c r="Q29" s="256" t="str">
        <f>'W-2PaymentCalculator-DoNotPrint'!R59</f>
        <v/>
      </c>
      <c r="R29" s="32" t="s">
        <v>151</v>
      </c>
      <c r="S29" s="255" t="str">
        <f>'W-2PaymentCalculator-DoNotPrint'!U59</f>
        <v/>
      </c>
      <c r="T29" s="31" t="s">
        <v>151</v>
      </c>
      <c r="U29" s="256" t="str">
        <f>'W-2PaymentCalculator-DoNotPrint'!X59</f>
        <v/>
      </c>
      <c r="V29" s="32" t="s">
        <v>151</v>
      </c>
      <c r="W29" s="255" t="str">
        <f>'W-2PaymentCalculator-DoNotPrint'!AA59</f>
        <v/>
      </c>
      <c r="X29" s="31" t="s">
        <v>151</v>
      </c>
      <c r="Y29" s="256" t="str">
        <f>'W-2PaymentCalculator-DoNotPrint'!AD59</f>
        <v/>
      </c>
      <c r="Z29" s="32" t="s">
        <v>151</v>
      </c>
      <c r="AA29" s="255" t="str">
        <f>'W-2PaymentCalculator-DoNotPrint'!AG59</f>
        <v/>
      </c>
      <c r="AB29" s="31" t="s">
        <v>151</v>
      </c>
      <c r="AC29" s="256" t="str">
        <f>'W-2PaymentCalculator-DoNotPrint'!AJ59</f>
        <v/>
      </c>
    </row>
    <row r="30" spans="1:29" x14ac:dyDescent="0.3">
      <c r="A30" s="251">
        <v>20</v>
      </c>
      <c r="B30" s="350" t="s">
        <v>97</v>
      </c>
      <c r="C30" s="350"/>
      <c r="D30" s="350"/>
      <c r="E30" s="350"/>
      <c r="F30" s="31" t="s">
        <v>151</v>
      </c>
      <c r="G30" s="250" t="str">
        <f>'W-2PaymentCalculator-DoNotPrint'!C60</f>
        <v/>
      </c>
      <c r="H30" s="237" t="s">
        <v>151</v>
      </c>
      <c r="I30" s="249" t="str">
        <f>'W-2PaymentCalculator-DoNotPrint'!F60</f>
        <v/>
      </c>
      <c r="J30" s="32" t="s">
        <v>151</v>
      </c>
      <c r="K30" s="250" t="str">
        <f>'W-2PaymentCalculator-DoNotPrint'!I60</f>
        <v/>
      </c>
      <c r="L30" s="237" t="s">
        <v>151</v>
      </c>
      <c r="M30" s="249" t="str">
        <f>'W-2PaymentCalculator-DoNotPrint'!L60</f>
        <v/>
      </c>
      <c r="N30" s="32" t="s">
        <v>151</v>
      </c>
      <c r="O30" s="250" t="str">
        <f>'W-2PaymentCalculator-DoNotPrint'!O60</f>
        <v/>
      </c>
      <c r="P30" s="31" t="s">
        <v>151</v>
      </c>
      <c r="Q30" s="249" t="str">
        <f>'W-2PaymentCalculator-DoNotPrint'!R60</f>
        <v/>
      </c>
      <c r="R30" s="32" t="s">
        <v>151</v>
      </c>
      <c r="S30" s="250" t="str">
        <f>'W-2PaymentCalculator-DoNotPrint'!U60</f>
        <v/>
      </c>
      <c r="T30" s="31" t="s">
        <v>151</v>
      </c>
      <c r="U30" s="249" t="str">
        <f>'W-2PaymentCalculator-DoNotPrint'!X60</f>
        <v/>
      </c>
      <c r="V30" s="32" t="s">
        <v>151</v>
      </c>
      <c r="W30" s="250" t="str">
        <f>'W-2PaymentCalculator-DoNotPrint'!AA60</f>
        <v/>
      </c>
      <c r="X30" s="31" t="s">
        <v>151</v>
      </c>
      <c r="Y30" s="249" t="str">
        <f>'W-2PaymentCalculator-DoNotPrint'!AD60</f>
        <v/>
      </c>
      <c r="Z30" s="32" t="s">
        <v>151</v>
      </c>
      <c r="AA30" s="250" t="str">
        <f>'W-2PaymentCalculator-DoNotPrint'!AG60</f>
        <v/>
      </c>
      <c r="AB30" s="31" t="s">
        <v>151</v>
      </c>
      <c r="AC30" s="249" t="str">
        <f>'W-2PaymentCalculator-DoNotPrint'!AJ60</f>
        <v/>
      </c>
    </row>
    <row r="31" spans="1:29" x14ac:dyDescent="0.3">
      <c r="A31" s="251">
        <v>21</v>
      </c>
      <c r="B31" s="350" t="s">
        <v>80</v>
      </c>
      <c r="C31" s="350"/>
      <c r="D31" s="350"/>
      <c r="E31" s="350"/>
      <c r="F31" s="31" t="s">
        <v>151</v>
      </c>
      <c r="G31" s="250" t="str">
        <f>'W-2PaymentCalculator-DoNotPrint'!C35</f>
        <v/>
      </c>
      <c r="H31" s="237" t="s">
        <v>151</v>
      </c>
      <c r="I31" s="249" t="str">
        <f>'W-2PaymentCalculator-DoNotPrint'!F35</f>
        <v/>
      </c>
      <c r="J31" s="32" t="s">
        <v>151</v>
      </c>
      <c r="K31" s="250" t="str">
        <f>'W-2PaymentCalculator-DoNotPrint'!I35</f>
        <v/>
      </c>
      <c r="L31" s="237" t="s">
        <v>151</v>
      </c>
      <c r="M31" s="249" t="str">
        <f>'W-2PaymentCalculator-DoNotPrint'!L35</f>
        <v/>
      </c>
      <c r="N31" s="32" t="s">
        <v>151</v>
      </c>
      <c r="O31" s="250" t="str">
        <f>'W-2PaymentCalculator-DoNotPrint'!O35</f>
        <v/>
      </c>
      <c r="P31" s="31" t="s">
        <v>151</v>
      </c>
      <c r="Q31" s="249" t="str">
        <f>'W-2PaymentCalculator-DoNotPrint'!R35</f>
        <v/>
      </c>
      <c r="R31" s="32" t="s">
        <v>151</v>
      </c>
      <c r="S31" s="250" t="str">
        <f>'W-2PaymentCalculator-DoNotPrint'!U35</f>
        <v/>
      </c>
      <c r="T31" s="31" t="s">
        <v>151</v>
      </c>
      <c r="U31" s="249" t="str">
        <f>'W-2PaymentCalculator-DoNotPrint'!X35</f>
        <v/>
      </c>
      <c r="V31" s="32" t="s">
        <v>151</v>
      </c>
      <c r="W31" s="250" t="str">
        <f>'W-2PaymentCalculator-DoNotPrint'!AA35</f>
        <v/>
      </c>
      <c r="X31" s="31" t="s">
        <v>151</v>
      </c>
      <c r="Y31" s="249" t="str">
        <f>'W-2PaymentCalculator-DoNotPrint'!AD35</f>
        <v/>
      </c>
      <c r="Z31" s="32" t="s">
        <v>151</v>
      </c>
      <c r="AA31" s="250" t="str">
        <f>'W-2PaymentCalculator-DoNotPrint'!AG35</f>
        <v/>
      </c>
      <c r="AB31" s="31" t="s">
        <v>151</v>
      </c>
      <c r="AC31" s="249" t="str">
        <f>'W-2PaymentCalculator-DoNotPrint'!AJ35</f>
        <v/>
      </c>
    </row>
    <row r="32" spans="1:29" x14ac:dyDescent="0.3">
      <c r="A32" s="340">
        <v>22</v>
      </c>
      <c r="B32" s="354" t="s">
        <v>98</v>
      </c>
      <c r="C32" s="354"/>
      <c r="D32" s="354"/>
      <c r="E32" s="354"/>
      <c r="F32" s="331" t="s">
        <v>151</v>
      </c>
      <c r="G32" s="330" t="str">
        <f>'W-2PaymentCalculator-DoNotPrint'!C59</f>
        <v/>
      </c>
      <c r="H32" s="339" t="s">
        <v>151</v>
      </c>
      <c r="I32" s="332" t="str">
        <f>'W-2PaymentCalculator-DoNotPrint'!F59</f>
        <v/>
      </c>
      <c r="J32" s="329" t="s">
        <v>151</v>
      </c>
      <c r="K32" s="330" t="str">
        <f>'W-2PaymentCalculator-DoNotPrint'!I59</f>
        <v/>
      </c>
      <c r="L32" s="339" t="s">
        <v>151</v>
      </c>
      <c r="M32" s="332" t="str">
        <f>'W-2PaymentCalculator-DoNotPrint'!L59</f>
        <v/>
      </c>
      <c r="N32" s="329" t="s">
        <v>151</v>
      </c>
      <c r="O32" s="330" t="str">
        <f>'W-2PaymentCalculator-DoNotPrint'!O59</f>
        <v/>
      </c>
      <c r="P32" s="331" t="s">
        <v>151</v>
      </c>
      <c r="Q32" s="332" t="str">
        <f>'W-2PaymentCalculator-DoNotPrint'!R59</f>
        <v/>
      </c>
      <c r="R32" s="329" t="s">
        <v>151</v>
      </c>
      <c r="S32" s="330" t="str">
        <f>'W-2PaymentCalculator-DoNotPrint'!U59</f>
        <v/>
      </c>
      <c r="T32" s="331" t="s">
        <v>151</v>
      </c>
      <c r="U32" s="332" t="str">
        <f>'W-2PaymentCalculator-DoNotPrint'!X59</f>
        <v/>
      </c>
      <c r="V32" s="329" t="s">
        <v>151</v>
      </c>
      <c r="W32" s="330" t="str">
        <f>'W-2PaymentCalculator-DoNotPrint'!AA59</f>
        <v/>
      </c>
      <c r="X32" s="331" t="s">
        <v>151</v>
      </c>
      <c r="Y32" s="332" t="str">
        <f>'W-2PaymentCalculator-DoNotPrint'!AD59</f>
        <v/>
      </c>
      <c r="Z32" s="329" t="s">
        <v>151</v>
      </c>
      <c r="AA32" s="330" t="str">
        <f>'W-2PaymentCalculator-DoNotPrint'!AG59</f>
        <v/>
      </c>
      <c r="AB32" s="331" t="s">
        <v>151</v>
      </c>
      <c r="AC32" s="332" t="str">
        <f>'W-2PaymentCalculator-DoNotPrint'!AJ59</f>
        <v/>
      </c>
    </row>
    <row r="33" spans="1:29" x14ac:dyDescent="0.3">
      <c r="A33" s="340"/>
      <c r="B33" s="354"/>
      <c r="C33" s="354"/>
      <c r="D33" s="354"/>
      <c r="E33" s="354"/>
      <c r="F33" s="331"/>
      <c r="G33" s="330"/>
      <c r="H33" s="339"/>
      <c r="I33" s="332"/>
      <c r="J33" s="329"/>
      <c r="K33" s="330"/>
      <c r="L33" s="339"/>
      <c r="M33" s="332"/>
      <c r="N33" s="329"/>
      <c r="O33" s="330"/>
      <c r="P33" s="331"/>
      <c r="Q33" s="332"/>
      <c r="R33" s="329"/>
      <c r="S33" s="330"/>
      <c r="T33" s="331"/>
      <c r="U33" s="332"/>
      <c r="V33" s="329"/>
      <c r="W33" s="330"/>
      <c r="X33" s="331"/>
      <c r="Y33" s="332"/>
      <c r="Z33" s="329"/>
      <c r="AA33" s="330"/>
      <c r="AB33" s="331"/>
      <c r="AC33" s="332"/>
    </row>
    <row r="34" spans="1:29" ht="15.75" customHeight="1" x14ac:dyDescent="0.3">
      <c r="A34" s="333">
        <v>23</v>
      </c>
      <c r="B34" s="335" t="s">
        <v>81</v>
      </c>
      <c r="C34" s="335"/>
      <c r="D34" s="335"/>
      <c r="E34" s="335"/>
      <c r="F34" s="344" t="str">
        <f>'W-2PaymentCalculator-DoNotPrint'!B60</f>
        <v>N/A</v>
      </c>
      <c r="G34" s="346" t="str">
        <f>'W-2PaymentCalculator-DoNotPrint'!C61</f>
        <v/>
      </c>
      <c r="H34" s="342" t="str">
        <f>'W-2PaymentCalculator-DoNotPrint'!E60</f>
        <v>N/A</v>
      </c>
      <c r="I34" s="332" t="str">
        <f>'W-2PaymentCalculator-DoNotPrint'!F61</f>
        <v/>
      </c>
      <c r="J34" s="329" t="str">
        <f>'W-2PaymentCalculator-DoNotPrint'!H60</f>
        <v>N/A</v>
      </c>
      <c r="K34" s="330" t="str">
        <f>'W-2PaymentCalculator-DoNotPrint'!I61</f>
        <v/>
      </c>
      <c r="L34" s="339" t="str">
        <f>'W-2PaymentCalculator-DoNotPrint'!K60</f>
        <v>N/A</v>
      </c>
      <c r="M34" s="332" t="str">
        <f>'W-2PaymentCalculator-DoNotPrint'!L61</f>
        <v/>
      </c>
      <c r="N34" s="329" t="str">
        <f>'W-2PaymentCalculator-DoNotPrint'!N60</f>
        <v>N/A</v>
      </c>
      <c r="O34" s="330" t="str">
        <f>'W-2PaymentCalculator-DoNotPrint'!O61</f>
        <v/>
      </c>
      <c r="P34" s="331" t="str">
        <f>'W-2PaymentCalculator-DoNotPrint'!Q60</f>
        <v>N/A</v>
      </c>
      <c r="Q34" s="332" t="str">
        <f>'W-2PaymentCalculator-DoNotPrint'!R61</f>
        <v/>
      </c>
      <c r="R34" s="329" t="str">
        <f>'W-2PaymentCalculator-DoNotPrint'!T60</f>
        <v>N/A</v>
      </c>
      <c r="S34" s="330" t="str">
        <f>'W-2PaymentCalculator-DoNotPrint'!U61</f>
        <v/>
      </c>
      <c r="T34" s="331" t="str">
        <f>'W-2PaymentCalculator-DoNotPrint'!W60</f>
        <v>N/A</v>
      </c>
      <c r="U34" s="332" t="str">
        <f>'W-2PaymentCalculator-DoNotPrint'!X61</f>
        <v/>
      </c>
      <c r="V34" s="329" t="str">
        <f>'W-2PaymentCalculator-DoNotPrint'!Z60</f>
        <v>N/A</v>
      </c>
      <c r="W34" s="330" t="str">
        <f>'W-2PaymentCalculator-DoNotPrint'!AA61</f>
        <v/>
      </c>
      <c r="X34" s="331" t="str">
        <f>'W-2PaymentCalculator-DoNotPrint'!AC60</f>
        <v>N/A</v>
      </c>
      <c r="Y34" s="332" t="str">
        <f>'W-2PaymentCalculator-DoNotPrint'!AD61</f>
        <v/>
      </c>
      <c r="Z34" s="329" t="str">
        <f>'W-2PaymentCalculator-DoNotPrint'!AF60</f>
        <v>N/A</v>
      </c>
      <c r="AA34" s="330" t="str">
        <f>'W-2PaymentCalculator-DoNotPrint'!AG61</f>
        <v/>
      </c>
      <c r="AB34" s="331" t="str">
        <f>'W-2PaymentCalculator-DoNotPrint'!AI60</f>
        <v>N/A</v>
      </c>
      <c r="AC34" s="332" t="str">
        <f>'W-2PaymentCalculator-DoNotPrint'!AJ61</f>
        <v/>
      </c>
    </row>
    <row r="35" spans="1:29" ht="15" customHeight="1" x14ac:dyDescent="0.3">
      <c r="A35" s="334"/>
      <c r="B35" s="336"/>
      <c r="C35" s="336"/>
      <c r="D35" s="336"/>
      <c r="E35" s="336"/>
      <c r="F35" s="345"/>
      <c r="G35" s="347"/>
      <c r="H35" s="343"/>
      <c r="I35" s="332"/>
      <c r="J35" s="329"/>
      <c r="K35" s="330"/>
      <c r="L35" s="339"/>
      <c r="M35" s="332"/>
      <c r="N35" s="329"/>
      <c r="O35" s="330"/>
      <c r="P35" s="331"/>
      <c r="Q35" s="332"/>
      <c r="R35" s="329"/>
      <c r="S35" s="330"/>
      <c r="T35" s="331"/>
      <c r="U35" s="332"/>
      <c r="V35" s="329"/>
      <c r="W35" s="330"/>
      <c r="X35" s="331"/>
      <c r="Y35" s="332"/>
      <c r="Z35" s="329"/>
      <c r="AA35" s="330"/>
      <c r="AB35" s="331"/>
      <c r="AC35" s="332"/>
    </row>
    <row r="36" spans="1:29" ht="5.25" customHeight="1" x14ac:dyDescent="0.45">
      <c r="A36" s="341"/>
      <c r="B36" s="341"/>
      <c r="C36" s="341"/>
      <c r="D36" s="341"/>
      <c r="E36" s="341"/>
      <c r="F36" s="33"/>
      <c r="G36" s="34"/>
      <c r="H36" s="34"/>
      <c r="I36" s="34"/>
    </row>
    <row r="37" spans="1:29" ht="47.25" customHeight="1" x14ac:dyDescent="0.3">
      <c r="A37" s="337" t="s">
        <v>321</v>
      </c>
      <c r="B37" s="338"/>
      <c r="C37" s="338"/>
      <c r="D37" s="210" t="str">
        <f>'W-2PaymentCalculator-DoNotPrint'!$B$7</f>
        <v>Enter</v>
      </c>
      <c r="E37" s="29" t="str">
        <f>IF(G32="","",SUM(G32,I32,K32,M32,O32,Q32,S32,U32,W32,Y32,AA32,AC32))</f>
        <v/>
      </c>
      <c r="F37" s="393" t="s">
        <v>322</v>
      </c>
      <c r="G37" s="393"/>
      <c r="H37" s="238" t="str">
        <f>'W-2PaymentCalculator-DoNotPrint'!$B$7</f>
        <v>Enter</v>
      </c>
      <c r="I37" s="256" t="str">
        <f>IF(G34="","",SUM(G34,I34,K34,M34,O34,Q34,S34,U34,W34,Y34,AA34,AC34))</f>
        <v/>
      </c>
      <c r="J37" s="337" t="str">
        <f>$F$37</f>
        <v>Cumulative Total of W-2 Overpayment to be recovered from:</v>
      </c>
      <c r="K37" s="338"/>
      <c r="L37" s="239" t="str">
        <f>$H$37</f>
        <v>Enter</v>
      </c>
      <c r="M37" s="229" t="str">
        <f>$I$37</f>
        <v/>
      </c>
      <c r="N37" s="337" t="str">
        <f t="shared" ref="N37" si="9">$F$37</f>
        <v>Cumulative Total of W-2 Overpayment to be recovered from:</v>
      </c>
      <c r="O37" s="338"/>
      <c r="P37" s="219" t="str">
        <f>$H$37</f>
        <v>Enter</v>
      </c>
      <c r="Q37" s="249" t="str">
        <f>$I$37</f>
        <v/>
      </c>
      <c r="R37" s="337" t="str">
        <f t="shared" ref="R37" si="10">$F$37</f>
        <v>Cumulative Total of W-2 Overpayment to be recovered from:</v>
      </c>
      <c r="S37" s="338"/>
      <c r="T37" s="219" t="str">
        <f>$H$37</f>
        <v>Enter</v>
      </c>
      <c r="U37" s="249" t="str">
        <f>$I$37</f>
        <v/>
      </c>
      <c r="V37" s="337" t="str">
        <f t="shared" ref="V37" si="11">$F$37</f>
        <v>Cumulative Total of W-2 Overpayment to be recovered from:</v>
      </c>
      <c r="W37" s="338"/>
      <c r="X37" s="219" t="str">
        <f>$H$37</f>
        <v>Enter</v>
      </c>
      <c r="Y37" s="249" t="str">
        <f>$I$37</f>
        <v/>
      </c>
      <c r="Z37" s="337" t="str">
        <f t="shared" ref="Z37" si="12">$F$37</f>
        <v>Cumulative Total of W-2 Overpayment to be recovered from:</v>
      </c>
      <c r="AA37" s="338"/>
      <c r="AB37" s="219" t="str">
        <f>$H$37</f>
        <v>Enter</v>
      </c>
      <c r="AC37" s="249" t="str">
        <f>$I$37</f>
        <v/>
      </c>
    </row>
    <row r="38" spans="1:29" ht="5.25" customHeight="1" x14ac:dyDescent="0.3">
      <c r="J38" s="383"/>
      <c r="K38" s="383"/>
      <c r="L38" s="383"/>
      <c r="M38" s="383"/>
      <c r="N38" s="383"/>
      <c r="O38" s="383"/>
      <c r="P38" s="383"/>
      <c r="Q38" s="383"/>
      <c r="S38" s="383"/>
      <c r="T38" s="383"/>
      <c r="U38" s="383"/>
      <c r="V38" s="383"/>
      <c r="W38" s="383"/>
      <c r="X38" s="383"/>
      <c r="Y38" s="383"/>
      <c r="Z38" s="383"/>
      <c r="AA38" s="383"/>
      <c r="AB38" s="383"/>
      <c r="AC38" s="383"/>
    </row>
    <row r="39" spans="1:29" x14ac:dyDescent="0.3">
      <c r="A39" s="390" t="s">
        <v>181</v>
      </c>
      <c r="B39" s="391"/>
      <c r="C39" s="391"/>
      <c r="D39" s="391"/>
      <c r="E39" s="391"/>
      <c r="F39" s="391" t="s">
        <v>182</v>
      </c>
      <c r="G39" s="391"/>
      <c r="H39" s="391"/>
      <c r="I39" s="392"/>
      <c r="J39" s="389" t="str">
        <f t="shared" ref="J39" si="13">$F$39</f>
        <v>Reason for W-2 Overpayment:</v>
      </c>
      <c r="K39" s="389"/>
      <c r="L39" s="389"/>
      <c r="M39" s="389"/>
      <c r="N39" s="389" t="str">
        <f t="shared" ref="N39" si="14">$F$39</f>
        <v>Reason for W-2 Overpayment:</v>
      </c>
      <c r="O39" s="389"/>
      <c r="P39" s="389"/>
      <c r="Q39" s="389"/>
      <c r="R39" s="389" t="str">
        <f t="shared" ref="R39" si="15">$F$39</f>
        <v>Reason for W-2 Overpayment:</v>
      </c>
      <c r="S39" s="389"/>
      <c r="T39" s="389"/>
      <c r="U39" s="389"/>
      <c r="V39" s="389" t="str">
        <f t="shared" ref="V39" si="16">$F$39</f>
        <v>Reason for W-2 Overpayment:</v>
      </c>
      <c r="W39" s="389"/>
      <c r="X39" s="389"/>
      <c r="Y39" s="389"/>
      <c r="Z39" s="389" t="str">
        <f t="shared" ref="Z39" si="17">$F$39</f>
        <v>Reason for W-2 Overpayment:</v>
      </c>
      <c r="AA39" s="389"/>
      <c r="AB39" s="389"/>
      <c r="AC39" s="389"/>
    </row>
    <row r="40" spans="1:29" ht="35.25" customHeight="1" x14ac:dyDescent="0.3">
      <c r="A40" s="384" t="str">
        <f>'W-2PaymentCalculator-DoNotPrint'!A67</f>
        <v>Select</v>
      </c>
      <c r="B40" s="385"/>
      <c r="C40" s="385"/>
      <c r="D40" s="385"/>
      <c r="E40" s="385"/>
      <c r="F40" s="395" t="str">
        <f>'W-2PaymentCalculator-DoNotPrint'!A69</f>
        <v>Select</v>
      </c>
      <c r="G40" s="395"/>
      <c r="H40" s="395"/>
      <c r="I40" s="396"/>
      <c r="J40" s="395" t="str">
        <f>F40</f>
        <v>Select</v>
      </c>
      <c r="K40" s="395"/>
      <c r="L40" s="395"/>
      <c r="M40" s="396"/>
      <c r="N40" s="395" t="str">
        <f>F40</f>
        <v>Select</v>
      </c>
      <c r="O40" s="395"/>
      <c r="P40" s="395"/>
      <c r="Q40" s="396"/>
      <c r="R40" s="395" t="str">
        <f>F40</f>
        <v>Select</v>
      </c>
      <c r="S40" s="395"/>
      <c r="T40" s="395"/>
      <c r="U40" s="396"/>
      <c r="V40" s="395" t="str">
        <f>F40</f>
        <v>Select</v>
      </c>
      <c r="W40" s="395"/>
      <c r="X40" s="395"/>
      <c r="Y40" s="396"/>
      <c r="Z40" s="395" t="str">
        <f>F40</f>
        <v>Select</v>
      </c>
      <c r="AA40" s="395"/>
      <c r="AB40" s="395"/>
      <c r="AC40" s="396"/>
    </row>
    <row r="41" spans="1:29" ht="18.75" customHeight="1" x14ac:dyDescent="0.3">
      <c r="A41" s="384"/>
      <c r="B41" s="385"/>
      <c r="C41" s="385"/>
      <c r="D41" s="385"/>
      <c r="E41" s="385"/>
      <c r="F41" s="395"/>
      <c r="G41" s="395"/>
      <c r="H41" s="395"/>
      <c r="I41" s="396"/>
      <c r="J41" s="395"/>
      <c r="K41" s="395"/>
      <c r="L41" s="395"/>
      <c r="M41" s="396"/>
      <c r="N41" s="395"/>
      <c r="O41" s="395"/>
      <c r="P41" s="395"/>
      <c r="Q41" s="396"/>
      <c r="R41" s="395"/>
      <c r="S41" s="395"/>
      <c r="T41" s="395"/>
      <c r="U41" s="396"/>
      <c r="V41" s="395"/>
      <c r="W41" s="395"/>
      <c r="X41" s="395"/>
      <c r="Y41" s="396"/>
      <c r="Z41" s="395"/>
      <c r="AA41" s="395"/>
      <c r="AB41" s="395"/>
      <c r="AC41" s="396"/>
    </row>
    <row r="42" spans="1:29" ht="15" customHeight="1" x14ac:dyDescent="0.3">
      <c r="A42" s="397" t="s">
        <v>350</v>
      </c>
      <c r="B42" s="397"/>
      <c r="C42" s="397"/>
      <c r="D42" s="397"/>
      <c r="E42" s="397"/>
      <c r="F42" s="394">
        <v>1</v>
      </c>
      <c r="G42" s="394"/>
      <c r="H42" s="394"/>
      <c r="I42" s="394"/>
      <c r="J42" s="394">
        <v>2</v>
      </c>
      <c r="K42" s="394"/>
      <c r="L42" s="394"/>
      <c r="M42" s="394"/>
      <c r="N42" s="394">
        <v>3</v>
      </c>
      <c r="O42" s="394"/>
      <c r="P42" s="394"/>
      <c r="Q42" s="394"/>
      <c r="R42" s="394">
        <v>4</v>
      </c>
      <c r="S42" s="394"/>
      <c r="T42" s="394"/>
      <c r="U42" s="394"/>
      <c r="V42" s="394">
        <v>5</v>
      </c>
      <c r="W42" s="394"/>
      <c r="X42" s="394"/>
      <c r="Y42" s="394"/>
      <c r="Z42" s="394">
        <v>6</v>
      </c>
      <c r="AA42" s="394"/>
      <c r="AB42" s="394"/>
      <c r="AC42" s="394"/>
    </row>
    <row r="43" spans="1:29" x14ac:dyDescent="0.3">
      <c r="A43" s="37"/>
      <c r="B43" s="37"/>
      <c r="C43" s="37"/>
      <c r="D43" s="37"/>
      <c r="E43" s="37"/>
    </row>
  </sheetData>
  <sheetProtection algorithmName="SHA-512" hashValue="K/hmOiDo7yB5RxrxDwCp+CEOEle8V8G4w41A9+kACdnojM12bEWEA8H3/4547OUvGnCKLeK79X1gTYadw/1cpQ==" saltValue="qgYE7J5FkYCoR6iFeGM3Bw==" spinCount="100000" sheet="1" objects="1" scenarios="1" selectLockedCells="1"/>
  <mergeCells count="193">
    <mergeCell ref="F42:I42"/>
    <mergeCell ref="J42:M42"/>
    <mergeCell ref="N42:Q42"/>
    <mergeCell ref="R42:U42"/>
    <mergeCell ref="V42:Y42"/>
    <mergeCell ref="Z42:AC42"/>
    <mergeCell ref="Z38:AC38"/>
    <mergeCell ref="Z39:AC39"/>
    <mergeCell ref="A40:E41"/>
    <mergeCell ref="Z40:AC41"/>
    <mergeCell ref="V40:Y41"/>
    <mergeCell ref="R40:U41"/>
    <mergeCell ref="N40:Q41"/>
    <mergeCell ref="J40:M41"/>
    <mergeCell ref="F40:I41"/>
    <mergeCell ref="A42:E42"/>
    <mergeCell ref="V37:W37"/>
    <mergeCell ref="R37:S37"/>
    <mergeCell ref="R39:U39"/>
    <mergeCell ref="N39:Q39"/>
    <mergeCell ref="J39:M39"/>
    <mergeCell ref="J37:K37"/>
    <mergeCell ref="A39:E39"/>
    <mergeCell ref="F39:I39"/>
    <mergeCell ref="N37:O37"/>
    <mergeCell ref="F37:G37"/>
    <mergeCell ref="V39:Y39"/>
    <mergeCell ref="Z37:AA37"/>
    <mergeCell ref="J38:M38"/>
    <mergeCell ref="N38:Q38"/>
    <mergeCell ref="S38:U38"/>
    <mergeCell ref="V38:Y38"/>
    <mergeCell ref="AB1:AC1"/>
    <mergeCell ref="A2:E2"/>
    <mergeCell ref="F2:G2"/>
    <mergeCell ref="H2:I2"/>
    <mergeCell ref="J2:K2"/>
    <mergeCell ref="L2:M2"/>
    <mergeCell ref="N2:O2"/>
    <mergeCell ref="P2:Q2"/>
    <mergeCell ref="R2:S2"/>
    <mergeCell ref="T2:U2"/>
    <mergeCell ref="P1:Q1"/>
    <mergeCell ref="R1:S1"/>
    <mergeCell ref="T1:U1"/>
    <mergeCell ref="V1:W1"/>
    <mergeCell ref="X1:Y1"/>
    <mergeCell ref="Z1:AA1"/>
    <mergeCell ref="A1:E1"/>
    <mergeCell ref="F1:G1"/>
    <mergeCell ref="H1:I1"/>
    <mergeCell ref="J1:K1"/>
    <mergeCell ref="L1:M1"/>
    <mergeCell ref="N1:O1"/>
    <mergeCell ref="V2:W2"/>
    <mergeCell ref="X2:Y2"/>
    <mergeCell ref="Z2:AA2"/>
    <mergeCell ref="AB2:AC2"/>
    <mergeCell ref="F3:I3"/>
    <mergeCell ref="J3:M3"/>
    <mergeCell ref="N3:Q3"/>
    <mergeCell ref="R3:U3"/>
    <mergeCell ref="V3:Y3"/>
    <mergeCell ref="Z3:AC3"/>
    <mergeCell ref="A3:B3"/>
    <mergeCell ref="C3:E3"/>
    <mergeCell ref="F4:I4"/>
    <mergeCell ref="J4:M4"/>
    <mergeCell ref="N4:Q4"/>
    <mergeCell ref="R4:U4"/>
    <mergeCell ref="V4:Y4"/>
    <mergeCell ref="Z4:AC4"/>
    <mergeCell ref="A4:B4"/>
    <mergeCell ref="C4:E4"/>
    <mergeCell ref="A5:E5"/>
    <mergeCell ref="A6:E6"/>
    <mergeCell ref="F6:G6"/>
    <mergeCell ref="H6:I6"/>
    <mergeCell ref="J6:K6"/>
    <mergeCell ref="L6:M6"/>
    <mergeCell ref="N6:O6"/>
    <mergeCell ref="P6:Q6"/>
    <mergeCell ref="R6:S6"/>
    <mergeCell ref="T6:U6"/>
    <mergeCell ref="V6:W6"/>
    <mergeCell ref="X6:Y6"/>
    <mergeCell ref="Z6:AA6"/>
    <mergeCell ref="AB6:AC6"/>
    <mergeCell ref="A7:E7"/>
    <mergeCell ref="F7:G7"/>
    <mergeCell ref="H7:I7"/>
    <mergeCell ref="J7:K7"/>
    <mergeCell ref="L7:M7"/>
    <mergeCell ref="T8:U8"/>
    <mergeCell ref="V8:W8"/>
    <mergeCell ref="X8:Y8"/>
    <mergeCell ref="Z8:AA8"/>
    <mergeCell ref="AB8:AC8"/>
    <mergeCell ref="A9:E9"/>
    <mergeCell ref="Z7:AA7"/>
    <mergeCell ref="AB7:AC7"/>
    <mergeCell ref="A8:E8"/>
    <mergeCell ref="F8:G8"/>
    <mergeCell ref="H8:I8"/>
    <mergeCell ref="J8:K8"/>
    <mergeCell ref="L8:M8"/>
    <mergeCell ref="N8:O8"/>
    <mergeCell ref="P8:Q8"/>
    <mergeCell ref="R8:S8"/>
    <mergeCell ref="N7:O7"/>
    <mergeCell ref="P7:Q7"/>
    <mergeCell ref="R7:S7"/>
    <mergeCell ref="T7:U7"/>
    <mergeCell ref="V7:W7"/>
    <mergeCell ref="X7:Y7"/>
    <mergeCell ref="A18:A19"/>
    <mergeCell ref="B18:E18"/>
    <mergeCell ref="B19:E19"/>
    <mergeCell ref="B10:E10"/>
    <mergeCell ref="B11:E11"/>
    <mergeCell ref="B12:E12"/>
    <mergeCell ref="A13:A14"/>
    <mergeCell ref="B13:E13"/>
    <mergeCell ref="B14:E14"/>
    <mergeCell ref="B15:E15"/>
    <mergeCell ref="B16:E16"/>
    <mergeCell ref="B17:E17"/>
    <mergeCell ref="X34:X35"/>
    <mergeCell ref="Y34:Y35"/>
    <mergeCell ref="N34:N35"/>
    <mergeCell ref="O34:O35"/>
    <mergeCell ref="P34:P35"/>
    <mergeCell ref="Q34:Q35"/>
    <mergeCell ref="R34:R35"/>
    <mergeCell ref="S34:S35"/>
    <mergeCell ref="B20:E20"/>
    <mergeCell ref="B21:E21"/>
    <mergeCell ref="B22:E22"/>
    <mergeCell ref="B23:E23"/>
    <mergeCell ref="L34:L35"/>
    <mergeCell ref="M34:M35"/>
    <mergeCell ref="B30:E30"/>
    <mergeCell ref="B31:E31"/>
    <mergeCell ref="B24:E24"/>
    <mergeCell ref="B25:E25"/>
    <mergeCell ref="B26:E26"/>
    <mergeCell ref="B27:E27"/>
    <mergeCell ref="B28:E28"/>
    <mergeCell ref="B29:E29"/>
    <mergeCell ref="B32:E33"/>
    <mergeCell ref="M32:M33"/>
    <mergeCell ref="A34:A35"/>
    <mergeCell ref="B34:E35"/>
    <mergeCell ref="A37:C37"/>
    <mergeCell ref="H32:H33"/>
    <mergeCell ref="I32:I33"/>
    <mergeCell ref="J32:J33"/>
    <mergeCell ref="K32:K33"/>
    <mergeCell ref="L32:L33"/>
    <mergeCell ref="A32:A33"/>
    <mergeCell ref="F32:F33"/>
    <mergeCell ref="A36:E36"/>
    <mergeCell ref="H34:H35"/>
    <mergeCell ref="I34:I35"/>
    <mergeCell ref="J34:J35"/>
    <mergeCell ref="K34:K35"/>
    <mergeCell ref="F34:F35"/>
    <mergeCell ref="G34:G35"/>
    <mergeCell ref="G32:G33"/>
    <mergeCell ref="Z34:Z35"/>
    <mergeCell ref="AA34:AA35"/>
    <mergeCell ref="AB34:AB35"/>
    <mergeCell ref="AC34:AC35"/>
    <mergeCell ref="AB32:AB33"/>
    <mergeCell ref="AC32:AC33"/>
    <mergeCell ref="N32:N33"/>
    <mergeCell ref="O32:O33"/>
    <mergeCell ref="P32:P33"/>
    <mergeCell ref="Q32:Q33"/>
    <mergeCell ref="R32:R33"/>
    <mergeCell ref="S32:S33"/>
    <mergeCell ref="T32:T33"/>
    <mergeCell ref="U32:U33"/>
    <mergeCell ref="V32:V33"/>
    <mergeCell ref="W32:W33"/>
    <mergeCell ref="X32:X33"/>
    <mergeCell ref="Y32:Y33"/>
    <mergeCell ref="Z32:Z33"/>
    <mergeCell ref="AA32:AA33"/>
    <mergeCell ref="T34:T35"/>
    <mergeCell ref="U34:U35"/>
    <mergeCell ref="V34:V35"/>
    <mergeCell ref="W34:W35"/>
  </mergeCells>
  <dataValidations disablePrompts="1" xWindow="902" yWindow="531" count="3">
    <dataValidation type="whole" allowBlank="1" showInputMessage="1" showErrorMessage="1" sqref="F28:Y28 F20:AC20" xr:uid="{B75FD8FB-9C87-4700-B989-E684BE283AE2}">
      <formula1>0</formula1>
      <formula2>673</formula2>
    </dataValidation>
    <dataValidation allowBlank="1" showInputMessage="1" promptTitle="W-2 Payment Calculator linked" prompt="Excel will populate this value from the W-2 Payment Calculator." sqref="F6:I6 F8:I8" xr:uid="{D4089F48-B455-46C9-A4DC-8FFEE07BF475}"/>
    <dataValidation allowBlank="1" showInputMessage="1" promptTitle="W-2 Payment Calculator linked" prompt="Excel will populate this value from the W-2 Payment Calculator._x000a__x000a_To Override, enter the updated W-2 Participation Periods." sqref="F7:AC7" xr:uid="{A43FB323-0913-4266-9F78-B8C07448CF42}"/>
  </dataValidations>
  <printOptions horizontalCentered="1" verticalCentered="1"/>
  <pageMargins left="0.5" right="0.5" top="0.75" bottom="0.5" header="0.25" footer="0.25"/>
  <pageSetup scale="95" fitToHeight="0" orientation="portrait" blackAndWhite="1" r:id="rId1"/>
  <headerFooter>
    <oddHeader>&amp;L&amp;"Roboto,Bold"&amp;14                                 Wisconsin Works (W-2) Overpayment Worksheet&amp;"Roboto,Regular"&amp;8
                       Personal Information you provide maybe used for secondary purposes [Privacy Law, s. 15.04 (1)(m). Wisconsin Statutes]</oddHeader>
  </headerFooter>
  <colBreaks count="5" manualBreakCount="5">
    <brk id="9" max="41" man="1"/>
    <brk id="13" max="1048575" man="1"/>
    <brk id="17" max="41" man="1"/>
    <brk id="21" max="41" man="1"/>
    <brk id="25" max="41"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60CC2-64C2-46BC-8327-6424E5DFBB76}">
  <sheetPr codeName="Sheet7"/>
  <dimension ref="A1:AC45"/>
  <sheetViews>
    <sheetView showRuler="0" view="pageLayout" zoomScaleNormal="100" zoomScaleSheetLayoutView="100" workbookViewId="0">
      <selection activeCell="A2" sqref="A2:E2"/>
    </sheetView>
  </sheetViews>
  <sheetFormatPr defaultColWidth="6.88671875" defaultRowHeight="14.4" x14ac:dyDescent="0.3"/>
  <cols>
    <col min="1" max="1" width="3.5546875" style="36" customWidth="1"/>
    <col min="2" max="2" width="8.5546875" style="36" customWidth="1"/>
    <col min="3" max="3" width="7.6640625" style="36" customWidth="1"/>
    <col min="4" max="5" width="11" style="36" customWidth="1"/>
    <col min="6" max="6" width="8.6640625" style="36" customWidth="1"/>
    <col min="7" max="7" width="12.5546875" style="36" customWidth="1"/>
    <col min="8" max="8" width="11.6640625" style="36" customWidth="1"/>
    <col min="9" max="9" width="13" style="36" customWidth="1"/>
    <col min="10" max="10" width="8.6640625" style="36" customWidth="1"/>
    <col min="11" max="11" width="12.5546875" style="36" customWidth="1"/>
    <col min="12" max="12" width="11.6640625" style="36" customWidth="1"/>
    <col min="13" max="13" width="13" style="36" customWidth="1"/>
    <col min="14" max="14" width="8.6640625" style="36" customWidth="1"/>
    <col min="15" max="15" width="12.5546875" style="36" customWidth="1"/>
    <col min="16" max="16" width="11.6640625" style="36" customWidth="1"/>
    <col min="17" max="17" width="13" style="36" customWidth="1"/>
    <col min="18" max="18" width="8.6640625" style="36" customWidth="1"/>
    <col min="19" max="19" width="12.5546875" style="36" customWidth="1"/>
    <col min="20" max="20" width="11.6640625" style="36" customWidth="1"/>
    <col min="21" max="21" width="13" style="36" customWidth="1"/>
    <col min="22" max="22" width="8.6640625" style="36" customWidth="1"/>
    <col min="23" max="23" width="12.5546875" style="36" customWidth="1"/>
    <col min="24" max="24" width="11.6640625" style="36" customWidth="1"/>
    <col min="25" max="25" width="13" style="36" customWidth="1"/>
    <col min="26" max="26" width="8.6640625" style="36" customWidth="1"/>
    <col min="27" max="27" width="12.5546875" style="36" customWidth="1"/>
    <col min="28" max="28" width="11.6640625" style="36" customWidth="1"/>
    <col min="29" max="29" width="13" style="36" customWidth="1"/>
    <col min="30" max="16384" width="6.88671875" style="36"/>
  </cols>
  <sheetData>
    <row r="1" spans="1:29" ht="15" customHeight="1" x14ac:dyDescent="0.3">
      <c r="A1" s="387" t="s">
        <v>316</v>
      </c>
      <c r="B1" s="388"/>
      <c r="C1" s="388"/>
      <c r="D1" s="388"/>
      <c r="E1" s="388"/>
      <c r="F1" s="445" t="s">
        <v>312</v>
      </c>
      <c r="G1" s="445"/>
      <c r="H1" s="445" t="s">
        <v>10</v>
      </c>
      <c r="I1" s="446"/>
      <c r="J1" s="444" t="str">
        <f t="shared" ref="J1:L3" si="0">F1</f>
        <v>Worker Contact Info:</v>
      </c>
      <c r="K1" s="445"/>
      <c r="L1" s="445" t="str">
        <f t="shared" si="0"/>
        <v>Date:</v>
      </c>
      <c r="M1" s="446"/>
      <c r="N1" s="444" t="str">
        <f t="shared" ref="N1:P3" si="1">F1</f>
        <v>Worker Contact Info:</v>
      </c>
      <c r="O1" s="445"/>
      <c r="P1" s="445" t="str">
        <f t="shared" si="1"/>
        <v>Date:</v>
      </c>
      <c r="Q1" s="446"/>
      <c r="R1" s="444" t="str">
        <f t="shared" ref="R1:T3" si="2">F1</f>
        <v>Worker Contact Info:</v>
      </c>
      <c r="S1" s="445"/>
      <c r="T1" s="445" t="str">
        <f t="shared" si="2"/>
        <v>Date:</v>
      </c>
      <c r="U1" s="446"/>
      <c r="V1" s="444" t="str">
        <f t="shared" ref="V1:X3" si="3">F1</f>
        <v>Worker Contact Info:</v>
      </c>
      <c r="W1" s="445"/>
      <c r="X1" s="445" t="str">
        <f t="shared" si="3"/>
        <v>Date:</v>
      </c>
      <c r="Y1" s="446"/>
      <c r="Z1" s="444" t="str">
        <f t="shared" ref="Z1:AB3" si="4">F1</f>
        <v>Worker Contact Info:</v>
      </c>
      <c r="AA1" s="445"/>
      <c r="AB1" s="445" t="str">
        <f t="shared" si="4"/>
        <v>Date:</v>
      </c>
      <c r="AC1" s="446"/>
    </row>
    <row r="2" spans="1:29" s="168" customFormat="1" ht="23.25" customHeight="1" x14ac:dyDescent="0.3">
      <c r="A2" s="433" t="s">
        <v>62</v>
      </c>
      <c r="B2" s="434"/>
      <c r="C2" s="434"/>
      <c r="D2" s="434"/>
      <c r="E2" s="434"/>
      <c r="F2" s="447" t="s">
        <v>62</v>
      </c>
      <c r="G2" s="447"/>
      <c r="H2" s="434" t="s">
        <v>62</v>
      </c>
      <c r="I2" s="448"/>
      <c r="J2" s="440" t="s">
        <v>62</v>
      </c>
      <c r="K2" s="441"/>
      <c r="L2" s="442" t="s">
        <v>62</v>
      </c>
      <c r="M2" s="443"/>
      <c r="N2" s="440" t="s">
        <v>62</v>
      </c>
      <c r="O2" s="441"/>
      <c r="P2" s="442" t="s">
        <v>62</v>
      </c>
      <c r="Q2" s="443"/>
      <c r="R2" s="440" t="s">
        <v>62</v>
      </c>
      <c r="S2" s="441"/>
      <c r="T2" s="442" t="s">
        <v>62</v>
      </c>
      <c r="U2" s="443"/>
      <c r="V2" s="440" t="s">
        <v>62</v>
      </c>
      <c r="W2" s="441"/>
      <c r="X2" s="442" t="s">
        <v>62</v>
      </c>
      <c r="Y2" s="443"/>
      <c r="Z2" s="440" t="s">
        <v>62</v>
      </c>
      <c r="AA2" s="441"/>
      <c r="AB2" s="442" t="s">
        <v>62</v>
      </c>
      <c r="AC2" s="443"/>
    </row>
    <row r="3" spans="1:29" ht="15" customHeight="1" x14ac:dyDescent="0.3">
      <c r="A3" s="409" t="s">
        <v>7</v>
      </c>
      <c r="B3" s="410"/>
      <c r="C3" s="410" t="s">
        <v>317</v>
      </c>
      <c r="D3" s="410"/>
      <c r="E3" s="410"/>
      <c r="F3" s="379" t="s">
        <v>310</v>
      </c>
      <c r="G3" s="379"/>
      <c r="H3" s="379"/>
      <c r="I3" s="380"/>
      <c r="J3" s="444" t="str">
        <f t="shared" si="0"/>
        <v>W-2 Agency Contact Information:</v>
      </c>
      <c r="K3" s="445"/>
      <c r="L3" s="445"/>
      <c r="M3" s="446"/>
      <c r="N3" s="444" t="str">
        <f t="shared" si="1"/>
        <v>W-2 Agency Contact Information:</v>
      </c>
      <c r="O3" s="445"/>
      <c r="P3" s="445"/>
      <c r="Q3" s="446"/>
      <c r="R3" s="444" t="str">
        <f t="shared" si="2"/>
        <v>W-2 Agency Contact Information:</v>
      </c>
      <c r="S3" s="445"/>
      <c r="T3" s="445"/>
      <c r="U3" s="446"/>
      <c r="V3" s="444" t="str">
        <f t="shared" si="3"/>
        <v>W-2 Agency Contact Information:</v>
      </c>
      <c r="W3" s="445"/>
      <c r="X3" s="445"/>
      <c r="Y3" s="446"/>
      <c r="Z3" s="444" t="str">
        <f t="shared" si="4"/>
        <v>W-2 Agency Contact Information:</v>
      </c>
      <c r="AA3" s="445"/>
      <c r="AB3" s="445"/>
      <c r="AC3" s="446"/>
    </row>
    <row r="4" spans="1:29" s="168" customFormat="1" ht="28.5" customHeight="1" x14ac:dyDescent="0.3">
      <c r="A4" s="433" t="s">
        <v>62</v>
      </c>
      <c r="B4" s="434"/>
      <c r="C4" s="434" t="s">
        <v>62</v>
      </c>
      <c r="D4" s="434"/>
      <c r="E4" s="434"/>
      <c r="F4" s="435" t="s">
        <v>62</v>
      </c>
      <c r="G4" s="435"/>
      <c r="H4" s="435"/>
      <c r="I4" s="436"/>
      <c r="J4" s="437" t="str">
        <f>IF(F4="","",F4)</f>
        <v>Enter</v>
      </c>
      <c r="K4" s="438"/>
      <c r="L4" s="438"/>
      <c r="M4" s="439"/>
      <c r="N4" s="437" t="str">
        <f t="shared" ref="N4" si="5">IF(J4="","",J4)</f>
        <v>Enter</v>
      </c>
      <c r="O4" s="438"/>
      <c r="P4" s="438"/>
      <c r="Q4" s="439"/>
      <c r="R4" s="437" t="str">
        <f t="shared" ref="R4" si="6">IF(N4="","",N4)</f>
        <v>Enter</v>
      </c>
      <c r="S4" s="438"/>
      <c r="T4" s="438"/>
      <c r="U4" s="439"/>
      <c r="V4" s="437" t="str">
        <f t="shared" ref="V4" si="7">IF(R4="","",R4)</f>
        <v>Enter</v>
      </c>
      <c r="W4" s="438"/>
      <c r="X4" s="438"/>
      <c r="Y4" s="439"/>
      <c r="Z4" s="437" t="str">
        <f t="shared" ref="Z4" si="8">IF(V4="","",V4)</f>
        <v>Enter</v>
      </c>
      <c r="AA4" s="438"/>
      <c r="AB4" s="438"/>
      <c r="AC4" s="439"/>
    </row>
    <row r="5" spans="1:29" ht="15" customHeight="1" x14ac:dyDescent="0.3">
      <c r="A5" s="428" t="s">
        <v>164</v>
      </c>
      <c r="B5" s="429"/>
      <c r="C5" s="429"/>
      <c r="D5" s="429"/>
      <c r="E5" s="429"/>
      <c r="F5" s="51" t="s">
        <v>82</v>
      </c>
      <c r="G5" s="53" t="s">
        <v>83</v>
      </c>
      <c r="H5" s="51" t="s">
        <v>82</v>
      </c>
      <c r="I5" s="171" t="s">
        <v>83</v>
      </c>
      <c r="J5" s="52" t="s">
        <v>9</v>
      </c>
      <c r="K5" s="53" t="s">
        <v>5</v>
      </c>
      <c r="L5" s="51" t="s">
        <v>9</v>
      </c>
      <c r="M5" s="171" t="s">
        <v>83</v>
      </c>
      <c r="N5" s="52" t="s">
        <v>82</v>
      </c>
      <c r="O5" s="53" t="s">
        <v>83</v>
      </c>
      <c r="P5" s="51" t="s">
        <v>82</v>
      </c>
      <c r="Q5" s="171" t="s">
        <v>5</v>
      </c>
      <c r="R5" s="52" t="s">
        <v>82</v>
      </c>
      <c r="S5" s="53" t="s">
        <v>5</v>
      </c>
      <c r="T5" s="51" t="s">
        <v>9</v>
      </c>
      <c r="U5" s="171" t="s">
        <v>5</v>
      </c>
      <c r="V5" s="52" t="s">
        <v>9</v>
      </c>
      <c r="W5" s="53" t="s">
        <v>5</v>
      </c>
      <c r="X5" s="51" t="s">
        <v>9</v>
      </c>
      <c r="Y5" s="171" t="s">
        <v>5</v>
      </c>
      <c r="Z5" s="52" t="s">
        <v>57</v>
      </c>
      <c r="AA5" s="53" t="s">
        <v>5</v>
      </c>
      <c r="AB5" s="51" t="s">
        <v>57</v>
      </c>
      <c r="AC5" s="171" t="s">
        <v>5</v>
      </c>
    </row>
    <row r="6" spans="1:29" ht="15.75" customHeight="1" x14ac:dyDescent="0.3">
      <c r="A6" s="428" t="s">
        <v>93</v>
      </c>
      <c r="B6" s="429"/>
      <c r="C6" s="429"/>
      <c r="D6" s="429"/>
      <c r="E6" s="429"/>
      <c r="F6" s="425" t="s">
        <v>60</v>
      </c>
      <c r="G6" s="426"/>
      <c r="H6" s="425" t="s">
        <v>60</v>
      </c>
      <c r="I6" s="426"/>
      <c r="J6" s="427" t="s">
        <v>60</v>
      </c>
      <c r="K6" s="425"/>
      <c r="L6" s="425" t="s">
        <v>60</v>
      </c>
      <c r="M6" s="426"/>
      <c r="N6" s="427" t="s">
        <v>60</v>
      </c>
      <c r="O6" s="425"/>
      <c r="P6" s="425" t="s">
        <v>60</v>
      </c>
      <c r="Q6" s="426"/>
      <c r="R6" s="427" t="s">
        <v>60</v>
      </c>
      <c r="S6" s="425"/>
      <c r="T6" s="425" t="s">
        <v>60</v>
      </c>
      <c r="U6" s="426"/>
      <c r="V6" s="427" t="s">
        <v>60</v>
      </c>
      <c r="W6" s="425"/>
      <c r="X6" s="425" t="s">
        <v>60</v>
      </c>
      <c r="Y6" s="426"/>
      <c r="Z6" s="427" t="s">
        <v>60</v>
      </c>
      <c r="AA6" s="425"/>
      <c r="AB6" s="425" t="s">
        <v>60</v>
      </c>
      <c r="AC6" s="426"/>
    </row>
    <row r="7" spans="1:29" x14ac:dyDescent="0.3">
      <c r="A7" s="428" t="s">
        <v>58</v>
      </c>
      <c r="B7" s="429"/>
      <c r="C7" s="429"/>
      <c r="D7" s="429"/>
      <c r="E7" s="429"/>
      <c r="F7" s="431" t="s">
        <v>60</v>
      </c>
      <c r="G7" s="432"/>
      <c r="H7" s="431" t="s">
        <v>60</v>
      </c>
      <c r="I7" s="432"/>
      <c r="J7" s="430" t="s">
        <v>60</v>
      </c>
      <c r="K7" s="431"/>
      <c r="L7" s="431" t="s">
        <v>60</v>
      </c>
      <c r="M7" s="432"/>
      <c r="N7" s="430" t="s">
        <v>60</v>
      </c>
      <c r="O7" s="431"/>
      <c r="P7" s="431" t="s">
        <v>60</v>
      </c>
      <c r="Q7" s="432"/>
      <c r="R7" s="430" t="s">
        <v>60</v>
      </c>
      <c r="S7" s="431"/>
      <c r="T7" s="431" t="s">
        <v>60</v>
      </c>
      <c r="U7" s="432"/>
      <c r="V7" s="430" t="s">
        <v>60</v>
      </c>
      <c r="W7" s="431"/>
      <c r="X7" s="431" t="s">
        <v>60</v>
      </c>
      <c r="Y7" s="432"/>
      <c r="Z7" s="430" t="s">
        <v>60</v>
      </c>
      <c r="AA7" s="431"/>
      <c r="AB7" s="431" t="s">
        <v>60</v>
      </c>
      <c r="AC7" s="432"/>
    </row>
    <row r="8" spans="1:29" x14ac:dyDescent="0.3">
      <c r="A8" s="428" t="s">
        <v>59</v>
      </c>
      <c r="B8" s="429"/>
      <c r="C8" s="429"/>
      <c r="D8" s="429"/>
      <c r="E8" s="429"/>
      <c r="F8" s="425"/>
      <c r="G8" s="425"/>
      <c r="H8" s="425" t="str">
        <f>IF(H7="Select","",INDEX(source!$G$2:$G$267,MATCH('W-2Overpayment Worksheet-unlink'!H6:I6&amp;'W-2Overpayment Worksheet-unlink'!H7:I7,source!$D$2:$D$267,0)))</f>
        <v/>
      </c>
      <c r="I8" s="426"/>
      <c r="J8" s="427" t="str">
        <f>IF(J7="Select","",INDEX(source!$G$2:$G$267,MATCH('W-2Overpayment Worksheet-unlink'!J6:K6&amp;'W-2Overpayment Worksheet-unlink'!J7:K7,source!$D$2:$D$267,0)))</f>
        <v/>
      </c>
      <c r="K8" s="425"/>
      <c r="L8" s="425" t="str">
        <f>IF(L7="Select","",INDEX(source!$G$2:$G$267,MATCH('W-2Overpayment Worksheet-unlink'!L6:M6&amp;'W-2Overpayment Worksheet-unlink'!L7:M7,source!$D$2:$D$267,0)))</f>
        <v/>
      </c>
      <c r="M8" s="426"/>
      <c r="N8" s="427" t="str">
        <f>IF(N7="Select","",INDEX(source!$G$2:$G$267,MATCH('W-2Overpayment Worksheet-unlink'!N6:O6&amp;'W-2Overpayment Worksheet-unlink'!N7:O7,source!$D$2:$D$267,0)))</f>
        <v/>
      </c>
      <c r="O8" s="425"/>
      <c r="P8" s="425" t="str">
        <f>IF(P7="Select","",INDEX(source!$G$2:$G$267,MATCH('W-2Overpayment Worksheet-unlink'!P6:Q6&amp;'W-2Overpayment Worksheet-unlink'!P7:Q7,source!$D$2:$D$267,0)))</f>
        <v/>
      </c>
      <c r="Q8" s="426"/>
      <c r="R8" s="427" t="str">
        <f>IF(R7="Select","",INDEX(source!$G$2:$G$267,MATCH('W-2Overpayment Worksheet-unlink'!R6:S6&amp;'W-2Overpayment Worksheet-unlink'!R7:S7,source!$D$2:$D$267,0)))</f>
        <v/>
      </c>
      <c r="S8" s="425"/>
      <c r="T8" s="425" t="str">
        <f>IF(T7="Select","",INDEX(source!$G$2:$G$267,MATCH('W-2Overpayment Worksheet-unlink'!T6:U6&amp;'W-2Overpayment Worksheet-unlink'!T7:U7,source!$D$2:$D$267,0)))</f>
        <v/>
      </c>
      <c r="U8" s="426"/>
      <c r="V8" s="427" t="str">
        <f>IF(V7="Select","",INDEX(source!$G$2:$G$267,MATCH('W-2Overpayment Worksheet-unlink'!V6:W6&amp;'W-2Overpayment Worksheet-unlink'!V7:W7,source!$D$2:$D$267,0)))</f>
        <v/>
      </c>
      <c r="W8" s="425"/>
      <c r="X8" s="425" t="str">
        <f>IF(X7="Select","",INDEX(source!$G$2:$G$267,MATCH('W-2Overpayment Worksheet-unlink'!X6:Y6&amp;'W-2Overpayment Worksheet-unlink'!X7:Y7,source!$D$2:$D$267,0)))</f>
        <v/>
      </c>
      <c r="Y8" s="426"/>
      <c r="Z8" s="427" t="str">
        <f>IF(Z7="Select","",INDEX(source!$G$2:$G$267,MATCH('W-2Overpayment Worksheet-unlink'!Z6:AA6&amp;'W-2Overpayment Worksheet-unlink'!Z7:AA7,source!$D$2:$D$267,0)))</f>
        <v/>
      </c>
      <c r="AA8" s="425"/>
      <c r="AB8" s="425" t="str">
        <f>IF(AB7="Select","",INDEX(source!$G$2:$G$267,MATCH('W-2Overpayment Worksheet-unlink'!AB6:AC6&amp;'W-2Overpayment Worksheet-unlink'!AB7:AC7,source!$D$2:$D$267,0)))</f>
        <v/>
      </c>
      <c r="AC8" s="426"/>
    </row>
    <row r="9" spans="1:29" x14ac:dyDescent="0.3">
      <c r="A9" s="428" t="s">
        <v>213</v>
      </c>
      <c r="B9" s="429"/>
      <c r="C9" s="429"/>
      <c r="D9" s="429"/>
      <c r="E9" s="429"/>
      <c r="F9" s="54" t="s">
        <v>60</v>
      </c>
      <c r="G9" s="55" t="s">
        <v>60</v>
      </c>
      <c r="H9" s="54" t="s">
        <v>60</v>
      </c>
      <c r="I9" s="241" t="s">
        <v>60</v>
      </c>
      <c r="J9" s="240" t="s">
        <v>60</v>
      </c>
      <c r="K9" s="55" t="s">
        <v>60</v>
      </c>
      <c r="L9" s="54" t="s">
        <v>60</v>
      </c>
      <c r="M9" s="241" t="s">
        <v>60</v>
      </c>
      <c r="N9" s="240" t="s">
        <v>60</v>
      </c>
      <c r="O9" s="55" t="s">
        <v>60</v>
      </c>
      <c r="P9" s="54" t="s">
        <v>60</v>
      </c>
      <c r="Q9" s="241" t="s">
        <v>60</v>
      </c>
      <c r="R9" s="240" t="s">
        <v>60</v>
      </c>
      <c r="S9" s="55" t="s">
        <v>60</v>
      </c>
      <c r="T9" s="54" t="s">
        <v>60</v>
      </c>
      <c r="U9" s="241" t="s">
        <v>60</v>
      </c>
      <c r="V9" s="240" t="s">
        <v>60</v>
      </c>
      <c r="W9" s="55" t="s">
        <v>60</v>
      </c>
      <c r="X9" s="54" t="s">
        <v>60</v>
      </c>
      <c r="Y9" s="241" t="s">
        <v>60</v>
      </c>
      <c r="Z9" s="240" t="s">
        <v>60</v>
      </c>
      <c r="AA9" s="55" t="s">
        <v>60</v>
      </c>
      <c r="AB9" s="54" t="s">
        <v>60</v>
      </c>
      <c r="AC9" s="241" t="s">
        <v>60</v>
      </c>
    </row>
    <row r="10" spans="1:29" x14ac:dyDescent="0.3">
      <c r="A10" s="95">
        <v>1</v>
      </c>
      <c r="B10" s="420" t="s">
        <v>61</v>
      </c>
      <c r="C10" s="420"/>
      <c r="D10" s="420"/>
      <c r="E10" s="420"/>
      <c r="F10" s="56" t="s">
        <v>62</v>
      </c>
      <c r="G10" s="57" t="s">
        <v>62</v>
      </c>
      <c r="H10" s="56" t="s">
        <v>62</v>
      </c>
      <c r="I10" s="172" t="s">
        <v>62</v>
      </c>
      <c r="J10" s="58" t="s">
        <v>62</v>
      </c>
      <c r="K10" s="57" t="s">
        <v>62</v>
      </c>
      <c r="L10" s="56" t="s">
        <v>62</v>
      </c>
      <c r="M10" s="172" t="s">
        <v>62</v>
      </c>
      <c r="N10" s="58" t="s">
        <v>62</v>
      </c>
      <c r="O10" s="57" t="s">
        <v>62</v>
      </c>
      <c r="P10" s="56" t="s">
        <v>62</v>
      </c>
      <c r="Q10" s="172" t="s">
        <v>62</v>
      </c>
      <c r="R10" s="58" t="s">
        <v>62</v>
      </c>
      <c r="S10" s="57" t="s">
        <v>62</v>
      </c>
      <c r="T10" s="56" t="s">
        <v>62</v>
      </c>
      <c r="U10" s="172" t="s">
        <v>62</v>
      </c>
      <c r="V10" s="58" t="s">
        <v>62</v>
      </c>
      <c r="W10" s="57" t="s">
        <v>62</v>
      </c>
      <c r="X10" s="56" t="s">
        <v>62</v>
      </c>
      <c r="Y10" s="172" t="s">
        <v>62</v>
      </c>
      <c r="Z10" s="58" t="s">
        <v>62</v>
      </c>
      <c r="AA10" s="57" t="s">
        <v>62</v>
      </c>
      <c r="AB10" s="56" t="s">
        <v>62</v>
      </c>
      <c r="AC10" s="172" t="s">
        <v>62</v>
      </c>
    </row>
    <row r="11" spans="1:29" x14ac:dyDescent="0.3">
      <c r="A11" s="95">
        <v>2</v>
      </c>
      <c r="B11" s="420" t="s">
        <v>63</v>
      </c>
      <c r="C11" s="420"/>
      <c r="D11" s="420"/>
      <c r="E11" s="420"/>
      <c r="F11" s="56" t="s">
        <v>62</v>
      </c>
      <c r="G11" s="57" t="s">
        <v>62</v>
      </c>
      <c r="H11" s="56" t="s">
        <v>62</v>
      </c>
      <c r="I11" s="172" t="s">
        <v>62</v>
      </c>
      <c r="J11" s="58" t="s">
        <v>62</v>
      </c>
      <c r="K11" s="57" t="s">
        <v>62</v>
      </c>
      <c r="L11" s="56" t="s">
        <v>62</v>
      </c>
      <c r="M11" s="172" t="s">
        <v>62</v>
      </c>
      <c r="N11" s="58" t="s">
        <v>62</v>
      </c>
      <c r="O11" s="57" t="s">
        <v>62</v>
      </c>
      <c r="P11" s="56" t="s">
        <v>62</v>
      </c>
      <c r="Q11" s="172" t="s">
        <v>62</v>
      </c>
      <c r="R11" s="58" t="s">
        <v>62</v>
      </c>
      <c r="S11" s="57" t="s">
        <v>62</v>
      </c>
      <c r="T11" s="56" t="s">
        <v>62</v>
      </c>
      <c r="U11" s="172" t="s">
        <v>62</v>
      </c>
      <c r="V11" s="58" t="s">
        <v>62</v>
      </c>
      <c r="W11" s="57" t="s">
        <v>62</v>
      </c>
      <c r="X11" s="56" t="s">
        <v>62</v>
      </c>
      <c r="Y11" s="172" t="s">
        <v>62</v>
      </c>
      <c r="Z11" s="58" t="s">
        <v>62</v>
      </c>
      <c r="AA11" s="57" t="s">
        <v>62</v>
      </c>
      <c r="AB11" s="56" t="s">
        <v>62</v>
      </c>
      <c r="AC11" s="172" t="s">
        <v>62</v>
      </c>
    </row>
    <row r="12" spans="1:29" x14ac:dyDescent="0.3">
      <c r="A12" s="95">
        <v>3</v>
      </c>
      <c r="B12" s="421" t="s">
        <v>64</v>
      </c>
      <c r="C12" s="421"/>
      <c r="D12" s="421"/>
      <c r="E12" s="421"/>
      <c r="F12" s="31" t="str">
        <f>IF(F10="Enter","",SUM(F10:F11))</f>
        <v/>
      </c>
      <c r="G12" s="96" t="str">
        <f>IF(G10="Enter","",SUM(G10:G11))</f>
        <v/>
      </c>
      <c r="H12" s="31" t="str">
        <f t="shared" ref="H12:AC12" si="9">IF(H10="Enter","",SUM(H10:H11))</f>
        <v/>
      </c>
      <c r="I12" s="228" t="str">
        <f t="shared" si="9"/>
        <v/>
      </c>
      <c r="J12" s="32" t="str">
        <f t="shared" si="9"/>
        <v/>
      </c>
      <c r="K12" s="96" t="str">
        <f t="shared" si="9"/>
        <v/>
      </c>
      <c r="L12" s="31" t="str">
        <f t="shared" si="9"/>
        <v/>
      </c>
      <c r="M12" s="228" t="str">
        <f t="shared" si="9"/>
        <v/>
      </c>
      <c r="N12" s="32" t="str">
        <f t="shared" si="9"/>
        <v/>
      </c>
      <c r="O12" s="96" t="str">
        <f t="shared" si="9"/>
        <v/>
      </c>
      <c r="P12" s="31" t="str">
        <f t="shared" si="9"/>
        <v/>
      </c>
      <c r="Q12" s="228" t="str">
        <f t="shared" si="9"/>
        <v/>
      </c>
      <c r="R12" s="32" t="str">
        <f t="shared" si="9"/>
        <v/>
      </c>
      <c r="S12" s="96" t="str">
        <f t="shared" si="9"/>
        <v/>
      </c>
      <c r="T12" s="31" t="str">
        <f t="shared" si="9"/>
        <v/>
      </c>
      <c r="U12" s="228" t="str">
        <f t="shared" si="9"/>
        <v/>
      </c>
      <c r="V12" s="32" t="str">
        <f t="shared" si="9"/>
        <v/>
      </c>
      <c r="W12" s="96" t="str">
        <f t="shared" si="9"/>
        <v/>
      </c>
      <c r="X12" s="31" t="str">
        <f t="shared" si="9"/>
        <v/>
      </c>
      <c r="Y12" s="228" t="str">
        <f t="shared" si="9"/>
        <v/>
      </c>
      <c r="Z12" s="32" t="str">
        <f t="shared" si="9"/>
        <v/>
      </c>
      <c r="AA12" s="96" t="str">
        <f t="shared" si="9"/>
        <v/>
      </c>
      <c r="AB12" s="31" t="str">
        <f t="shared" si="9"/>
        <v/>
      </c>
      <c r="AC12" s="228" t="str">
        <f t="shared" si="9"/>
        <v/>
      </c>
    </row>
    <row r="13" spans="1:29" x14ac:dyDescent="0.3">
      <c r="A13" s="418">
        <v>4</v>
      </c>
      <c r="B13" s="420" t="s">
        <v>65</v>
      </c>
      <c r="C13" s="420"/>
      <c r="D13" s="420"/>
      <c r="E13" s="420"/>
      <c r="F13" s="31">
        <v>2500</v>
      </c>
      <c r="G13" s="96">
        <v>2500</v>
      </c>
      <c r="H13" s="31">
        <v>2500</v>
      </c>
      <c r="I13" s="228">
        <v>2500</v>
      </c>
      <c r="J13" s="32">
        <v>2500</v>
      </c>
      <c r="K13" s="96">
        <v>2500</v>
      </c>
      <c r="L13" s="31">
        <v>2500</v>
      </c>
      <c r="M13" s="228">
        <v>2500</v>
      </c>
      <c r="N13" s="32">
        <v>2500</v>
      </c>
      <c r="O13" s="96">
        <v>2500</v>
      </c>
      <c r="P13" s="31">
        <v>2500</v>
      </c>
      <c r="Q13" s="228">
        <v>2500</v>
      </c>
      <c r="R13" s="32">
        <v>2500</v>
      </c>
      <c r="S13" s="96">
        <v>2500</v>
      </c>
      <c r="T13" s="31">
        <v>2500</v>
      </c>
      <c r="U13" s="228">
        <v>2500</v>
      </c>
      <c r="V13" s="32">
        <v>2500</v>
      </c>
      <c r="W13" s="96">
        <v>2500</v>
      </c>
      <c r="X13" s="31">
        <v>2500</v>
      </c>
      <c r="Y13" s="228">
        <v>2500</v>
      </c>
      <c r="Z13" s="32">
        <v>2500</v>
      </c>
      <c r="AA13" s="96">
        <v>2500</v>
      </c>
      <c r="AB13" s="31">
        <v>2500</v>
      </c>
      <c r="AC13" s="228">
        <v>2500</v>
      </c>
    </row>
    <row r="14" spans="1:29" x14ac:dyDescent="0.3">
      <c r="A14" s="418"/>
      <c r="B14" s="420" t="s">
        <v>66</v>
      </c>
      <c r="C14" s="420"/>
      <c r="D14" s="420"/>
      <c r="E14" s="420"/>
      <c r="F14" s="31" t="str">
        <f t="shared" ref="F14:G14" si="10">IF(F12&gt;F13,"Fail","Pass")</f>
        <v>Fail</v>
      </c>
      <c r="G14" s="96" t="str">
        <f t="shared" si="10"/>
        <v>Fail</v>
      </c>
      <c r="H14" s="31" t="str">
        <f t="shared" ref="H14:AC14" si="11">IF(H12&gt;H13,"Fail","Pass")</f>
        <v>Fail</v>
      </c>
      <c r="I14" s="228" t="str">
        <f t="shared" si="11"/>
        <v>Fail</v>
      </c>
      <c r="J14" s="32" t="str">
        <f t="shared" si="11"/>
        <v>Fail</v>
      </c>
      <c r="K14" s="96" t="str">
        <f t="shared" si="11"/>
        <v>Fail</v>
      </c>
      <c r="L14" s="31" t="str">
        <f t="shared" si="11"/>
        <v>Fail</v>
      </c>
      <c r="M14" s="228" t="str">
        <f t="shared" si="11"/>
        <v>Fail</v>
      </c>
      <c r="N14" s="32" t="str">
        <f t="shared" si="11"/>
        <v>Fail</v>
      </c>
      <c r="O14" s="96" t="str">
        <f t="shared" si="11"/>
        <v>Fail</v>
      </c>
      <c r="P14" s="31" t="str">
        <f t="shared" si="11"/>
        <v>Fail</v>
      </c>
      <c r="Q14" s="228" t="str">
        <f t="shared" si="11"/>
        <v>Fail</v>
      </c>
      <c r="R14" s="32" t="str">
        <f t="shared" si="11"/>
        <v>Fail</v>
      </c>
      <c r="S14" s="96" t="str">
        <f t="shared" si="11"/>
        <v>Fail</v>
      </c>
      <c r="T14" s="31" t="str">
        <f t="shared" si="11"/>
        <v>Fail</v>
      </c>
      <c r="U14" s="228" t="str">
        <f t="shared" si="11"/>
        <v>Fail</v>
      </c>
      <c r="V14" s="32" t="str">
        <f t="shared" si="11"/>
        <v>Fail</v>
      </c>
      <c r="W14" s="96" t="str">
        <f t="shared" si="11"/>
        <v>Fail</v>
      </c>
      <c r="X14" s="31" t="str">
        <f t="shared" si="11"/>
        <v>Fail</v>
      </c>
      <c r="Y14" s="228" t="str">
        <f t="shared" si="11"/>
        <v>Fail</v>
      </c>
      <c r="Z14" s="32" t="str">
        <f t="shared" si="11"/>
        <v>Fail</v>
      </c>
      <c r="AA14" s="96" t="str">
        <f t="shared" si="11"/>
        <v>Fail</v>
      </c>
      <c r="AB14" s="31" t="str">
        <f t="shared" si="11"/>
        <v>Fail</v>
      </c>
      <c r="AC14" s="228" t="str">
        <f t="shared" si="11"/>
        <v>Fail</v>
      </c>
    </row>
    <row r="15" spans="1:29" x14ac:dyDescent="0.3">
      <c r="A15" s="95">
        <v>5</v>
      </c>
      <c r="B15" s="420" t="s">
        <v>67</v>
      </c>
      <c r="C15" s="420"/>
      <c r="D15" s="420"/>
      <c r="E15" s="420"/>
      <c r="F15" s="56" t="s">
        <v>62</v>
      </c>
      <c r="G15" s="57" t="s">
        <v>62</v>
      </c>
      <c r="H15" s="56" t="s">
        <v>62</v>
      </c>
      <c r="I15" s="172" t="s">
        <v>62</v>
      </c>
      <c r="J15" s="58" t="s">
        <v>62</v>
      </c>
      <c r="K15" s="57" t="s">
        <v>62</v>
      </c>
      <c r="L15" s="56" t="s">
        <v>62</v>
      </c>
      <c r="M15" s="172" t="s">
        <v>62</v>
      </c>
      <c r="N15" s="58" t="s">
        <v>62</v>
      </c>
      <c r="O15" s="57" t="s">
        <v>62</v>
      </c>
      <c r="P15" s="56" t="s">
        <v>62</v>
      </c>
      <c r="Q15" s="172" t="s">
        <v>62</v>
      </c>
      <c r="R15" s="58" t="s">
        <v>62</v>
      </c>
      <c r="S15" s="57" t="s">
        <v>62</v>
      </c>
      <c r="T15" s="56" t="s">
        <v>62</v>
      </c>
      <c r="U15" s="172" t="s">
        <v>62</v>
      </c>
      <c r="V15" s="58" t="s">
        <v>62</v>
      </c>
      <c r="W15" s="57" t="s">
        <v>62</v>
      </c>
      <c r="X15" s="56" t="s">
        <v>62</v>
      </c>
      <c r="Y15" s="172" t="s">
        <v>62</v>
      </c>
      <c r="Z15" s="58" t="s">
        <v>62</v>
      </c>
      <c r="AA15" s="57" t="s">
        <v>62</v>
      </c>
      <c r="AB15" s="56" t="s">
        <v>62</v>
      </c>
      <c r="AC15" s="172" t="s">
        <v>62</v>
      </c>
    </row>
    <row r="16" spans="1:29" x14ac:dyDescent="0.3">
      <c r="A16" s="95">
        <v>6</v>
      </c>
      <c r="B16" s="420" t="s">
        <v>68</v>
      </c>
      <c r="C16" s="420"/>
      <c r="D16" s="420"/>
      <c r="E16" s="420"/>
      <c r="F16" s="56" t="s">
        <v>62</v>
      </c>
      <c r="G16" s="57" t="s">
        <v>62</v>
      </c>
      <c r="H16" s="56" t="s">
        <v>62</v>
      </c>
      <c r="I16" s="172" t="s">
        <v>62</v>
      </c>
      <c r="J16" s="58" t="s">
        <v>62</v>
      </c>
      <c r="K16" s="57" t="s">
        <v>62</v>
      </c>
      <c r="L16" s="56" t="s">
        <v>62</v>
      </c>
      <c r="M16" s="172" t="s">
        <v>62</v>
      </c>
      <c r="N16" s="58" t="s">
        <v>62</v>
      </c>
      <c r="O16" s="57" t="s">
        <v>62</v>
      </c>
      <c r="P16" s="56" t="s">
        <v>62</v>
      </c>
      <c r="Q16" s="172" t="s">
        <v>62</v>
      </c>
      <c r="R16" s="58" t="s">
        <v>62</v>
      </c>
      <c r="S16" s="57" t="s">
        <v>62</v>
      </c>
      <c r="T16" s="56" t="s">
        <v>62</v>
      </c>
      <c r="U16" s="172" t="s">
        <v>62</v>
      </c>
      <c r="V16" s="58" t="s">
        <v>62</v>
      </c>
      <c r="W16" s="57" t="s">
        <v>62</v>
      </c>
      <c r="X16" s="56" t="s">
        <v>62</v>
      </c>
      <c r="Y16" s="172" t="s">
        <v>62</v>
      </c>
      <c r="Z16" s="58" t="s">
        <v>62</v>
      </c>
      <c r="AA16" s="57" t="s">
        <v>62</v>
      </c>
      <c r="AB16" s="56" t="s">
        <v>62</v>
      </c>
      <c r="AC16" s="172" t="s">
        <v>62</v>
      </c>
    </row>
    <row r="17" spans="1:29" x14ac:dyDescent="0.3">
      <c r="A17" s="95">
        <v>7</v>
      </c>
      <c r="B17" s="421" t="s">
        <v>69</v>
      </c>
      <c r="C17" s="421"/>
      <c r="D17" s="421"/>
      <c r="E17" s="421"/>
      <c r="F17" s="31" t="str">
        <f>IF(F15="Enter","",SUM(F15:F16))</f>
        <v/>
      </c>
      <c r="G17" s="96" t="str">
        <f>IF(G15="Enter","",SUM(G15:G16))</f>
        <v/>
      </c>
      <c r="H17" s="31" t="str">
        <f t="shared" ref="H17:AC17" si="12">IF(H15="Enter","",SUM(H15:H16))</f>
        <v/>
      </c>
      <c r="I17" s="298" t="str">
        <f t="shared" si="12"/>
        <v/>
      </c>
      <c r="J17" s="32" t="str">
        <f t="shared" si="12"/>
        <v/>
      </c>
      <c r="K17" s="96" t="str">
        <f t="shared" si="12"/>
        <v/>
      </c>
      <c r="L17" s="31" t="str">
        <f t="shared" si="12"/>
        <v/>
      </c>
      <c r="M17" s="298" t="str">
        <f t="shared" si="12"/>
        <v/>
      </c>
      <c r="N17" s="32" t="str">
        <f t="shared" si="12"/>
        <v/>
      </c>
      <c r="O17" s="96" t="str">
        <f t="shared" si="12"/>
        <v/>
      </c>
      <c r="P17" s="31" t="str">
        <f t="shared" si="12"/>
        <v/>
      </c>
      <c r="Q17" s="228" t="str">
        <f t="shared" si="12"/>
        <v/>
      </c>
      <c r="R17" s="32" t="str">
        <f t="shared" si="12"/>
        <v/>
      </c>
      <c r="S17" s="96" t="str">
        <f t="shared" si="12"/>
        <v/>
      </c>
      <c r="T17" s="31" t="str">
        <f t="shared" si="12"/>
        <v/>
      </c>
      <c r="U17" s="228" t="str">
        <f t="shared" si="12"/>
        <v/>
      </c>
      <c r="V17" s="32" t="str">
        <f t="shared" si="12"/>
        <v/>
      </c>
      <c r="W17" s="96" t="str">
        <f t="shared" si="12"/>
        <v/>
      </c>
      <c r="X17" s="31" t="str">
        <f t="shared" si="12"/>
        <v/>
      </c>
      <c r="Y17" s="228" t="str">
        <f t="shared" si="12"/>
        <v/>
      </c>
      <c r="Z17" s="32" t="str">
        <f t="shared" si="12"/>
        <v/>
      </c>
      <c r="AA17" s="96" t="str">
        <f t="shared" si="12"/>
        <v/>
      </c>
      <c r="AB17" s="31" t="str">
        <f t="shared" si="12"/>
        <v/>
      </c>
      <c r="AC17" s="228" t="str">
        <f t="shared" si="12"/>
        <v/>
      </c>
    </row>
    <row r="18" spans="1:29" x14ac:dyDescent="0.3">
      <c r="A18" s="418">
        <v>8</v>
      </c>
      <c r="B18" s="420" t="s">
        <v>70</v>
      </c>
      <c r="C18" s="420"/>
      <c r="D18" s="420"/>
      <c r="E18" s="420"/>
      <c r="F18" s="31" t="str">
        <f>IF(F9="Select","",VLOOKUP(F6&amp;F9,FPL!$A$2:$D$199,4,0))</f>
        <v/>
      </c>
      <c r="G18" s="96" t="str">
        <f>IF(G9="Select","",VLOOKUP(F6&amp;G9,FPL!$A$2:$D$199,4,0))</f>
        <v/>
      </c>
      <c r="H18" s="31" t="str">
        <f>IF(H9="Select","",VLOOKUP(H6&amp;H9,FPL!$A$2:$D$199,4,0))</f>
        <v/>
      </c>
      <c r="I18" s="311" t="str">
        <f>IF(I9="Select","",VLOOKUP(H6&amp;I9,FPL!$A$2:$D$199,4,0))</f>
        <v/>
      </c>
      <c r="J18" s="32" t="str">
        <f>IF(J9="Select","",VLOOKUP(J6&amp;J9,FPL!$A$2:$D$199,4,0))</f>
        <v/>
      </c>
      <c r="K18" s="297" t="str">
        <f>IF(K9="Select","",VLOOKUP(J6&amp;K9,FPL!$A$2:$D$199,4,0))</f>
        <v/>
      </c>
      <c r="L18" s="237" t="str">
        <f>IF(L9="Select","",VLOOKUP(L6&amp;L9,FPL!$A$2:$D$199,4,0))</f>
        <v/>
      </c>
      <c r="M18" s="296" t="str">
        <f>IF(M9="Select","",VLOOKUP(L6&amp;M9,FPL!$A$2:$D$199,4,0))</f>
        <v/>
      </c>
      <c r="N18" s="32" t="str">
        <f>IF(N9="Select","",VLOOKUP(N6&amp;N9,FPL!$A$2:$D$199,4,0))</f>
        <v/>
      </c>
      <c r="O18" s="297" t="str">
        <f>IF(O9="Select","",VLOOKUP(N6&amp;O9,FPL!$A$2:$D$199,4,0))</f>
        <v/>
      </c>
      <c r="P18" s="31" t="str">
        <f>IF(P9="Select","",VLOOKUP(P6&amp;P9,FPL!$A$2:$D$199,4,0))</f>
        <v/>
      </c>
      <c r="Q18" s="296" t="str">
        <f>IF(Q9="Select","",VLOOKUP(P6&amp;Q9,FPL!$A$2:$D$199,4,0))</f>
        <v/>
      </c>
      <c r="R18" s="32" t="str">
        <f>IF(R9="Select","",VLOOKUP(R6&amp;R9,FPL!$A$2:$D$199,4,0))</f>
        <v/>
      </c>
      <c r="S18" s="297" t="str">
        <f>IF(S9="Select","",VLOOKUP(R6&amp;S9,FPL!$A$2:$D$199,4,0))</f>
        <v/>
      </c>
      <c r="T18" s="31" t="str">
        <f>IF(T9="Select","",VLOOKUP(T6&amp;T9,FPL!$A$2:$D$199,4,0))</f>
        <v/>
      </c>
      <c r="U18" s="296" t="str">
        <f>IF(U9="Select","",VLOOKUP(T6&amp;U9,FPL!$A$2:$D$199,4,0))</f>
        <v/>
      </c>
      <c r="V18" s="32" t="str">
        <f>IF(V9="Select","",VLOOKUP(V6&amp;V9,FPL!$A$2:$D$199,4,0))</f>
        <v/>
      </c>
      <c r="W18" s="297" t="str">
        <f>IF(W9="Select","",VLOOKUP(V6&amp;W9,FPL!$A$2:$D$199,4,0))</f>
        <v/>
      </c>
      <c r="X18" s="31" t="str">
        <f>IF(X9="Select","",VLOOKUP(X6&amp;X9,FPL!$A$2:$D$199,4,0))</f>
        <v/>
      </c>
      <c r="Y18" s="296" t="str">
        <f>IF(Y9="Select","",VLOOKUP(X6&amp;Y9,FPL!$A$2:$D$199,4,0))</f>
        <v/>
      </c>
      <c r="Z18" s="32" t="str">
        <f>IF(Z9="Select","",VLOOKUP(Z6&amp;Z9,FPL!$A$2:$D$199,4,0))</f>
        <v/>
      </c>
      <c r="AA18" s="297" t="str">
        <f>IF(AA9="Select","",VLOOKUP(Z6&amp;AA9,FPL!$A$2:$D$199,4,0))</f>
        <v/>
      </c>
      <c r="AB18" s="31" t="str">
        <f>IF(AB9="Select","",VLOOKUP(AB6&amp;AB9,FPL!$A$2:$D$199,4,0))</f>
        <v/>
      </c>
      <c r="AC18" s="296" t="str">
        <f>IF(AC9="Select","",VLOOKUP(AB6&amp;AC9,FPL!$A$2:$D$199,4,0))</f>
        <v/>
      </c>
    </row>
    <row r="19" spans="1:29" x14ac:dyDescent="0.3">
      <c r="A19" s="418"/>
      <c r="B19" s="420" t="s">
        <v>71</v>
      </c>
      <c r="C19" s="420"/>
      <c r="D19" s="420"/>
      <c r="E19" s="420"/>
      <c r="F19" s="31" t="str">
        <f>IF(F18="","",IF(F17&lt;=F18,"Pass","Fail"))</f>
        <v/>
      </c>
      <c r="G19" s="96" t="str">
        <f>IF(G18="","",IF(G17&lt;=G18,"Pass","Fail"))</f>
        <v/>
      </c>
      <c r="H19" s="31" t="str">
        <f t="shared" ref="H19:AC19" si="13">IF(H18="","",IF(H17&lt;=H18,"Pass","Fail"))</f>
        <v/>
      </c>
      <c r="I19" s="299" t="str">
        <f t="shared" si="13"/>
        <v/>
      </c>
      <c r="J19" s="32" t="str">
        <f t="shared" si="13"/>
        <v/>
      </c>
      <c r="K19" s="96" t="str">
        <f t="shared" si="13"/>
        <v/>
      </c>
      <c r="L19" s="31" t="str">
        <f t="shared" si="13"/>
        <v/>
      </c>
      <c r="M19" s="299" t="str">
        <f t="shared" si="13"/>
        <v/>
      </c>
      <c r="N19" s="32" t="str">
        <f t="shared" si="13"/>
        <v/>
      </c>
      <c r="O19" s="96" t="str">
        <f t="shared" si="13"/>
        <v/>
      </c>
      <c r="P19" s="31" t="str">
        <f t="shared" si="13"/>
        <v/>
      </c>
      <c r="Q19" s="228" t="str">
        <f t="shared" si="13"/>
        <v/>
      </c>
      <c r="R19" s="32" t="str">
        <f t="shared" si="13"/>
        <v/>
      </c>
      <c r="S19" s="96" t="str">
        <f t="shared" si="13"/>
        <v/>
      </c>
      <c r="T19" s="31" t="str">
        <f t="shared" si="13"/>
        <v/>
      </c>
      <c r="U19" s="228" t="str">
        <f t="shared" si="13"/>
        <v/>
      </c>
      <c r="V19" s="32" t="str">
        <f t="shared" si="13"/>
        <v/>
      </c>
      <c r="W19" s="96" t="str">
        <f t="shared" si="13"/>
        <v/>
      </c>
      <c r="X19" s="31" t="str">
        <f t="shared" si="13"/>
        <v/>
      </c>
      <c r="Y19" s="228" t="str">
        <f t="shared" si="13"/>
        <v/>
      </c>
      <c r="Z19" s="32" t="str">
        <f t="shared" si="13"/>
        <v/>
      </c>
      <c r="AA19" s="96" t="str">
        <f t="shared" si="13"/>
        <v/>
      </c>
      <c r="AB19" s="31" t="str">
        <f t="shared" si="13"/>
        <v/>
      </c>
      <c r="AC19" s="228" t="str">
        <f t="shared" si="13"/>
        <v/>
      </c>
    </row>
    <row r="20" spans="1:29" x14ac:dyDescent="0.3">
      <c r="A20" s="95">
        <v>9</v>
      </c>
      <c r="B20" s="421" t="s">
        <v>167</v>
      </c>
      <c r="C20" s="421"/>
      <c r="D20" s="421"/>
      <c r="E20" s="421"/>
      <c r="F20" s="56" t="s">
        <v>62</v>
      </c>
      <c r="G20" s="57" t="s">
        <v>62</v>
      </c>
      <c r="H20" s="56" t="s">
        <v>62</v>
      </c>
      <c r="I20" s="172" t="s">
        <v>62</v>
      </c>
      <c r="J20" s="58" t="s">
        <v>62</v>
      </c>
      <c r="K20" s="57" t="s">
        <v>62</v>
      </c>
      <c r="L20" s="56" t="s">
        <v>62</v>
      </c>
      <c r="M20" s="172" t="s">
        <v>62</v>
      </c>
      <c r="N20" s="58" t="s">
        <v>62</v>
      </c>
      <c r="O20" s="57" t="s">
        <v>62</v>
      </c>
      <c r="P20" s="56" t="s">
        <v>62</v>
      </c>
      <c r="Q20" s="172" t="s">
        <v>62</v>
      </c>
      <c r="R20" s="58" t="s">
        <v>62</v>
      </c>
      <c r="S20" s="57" t="s">
        <v>62</v>
      </c>
      <c r="T20" s="56" t="s">
        <v>62</v>
      </c>
      <c r="U20" s="172" t="s">
        <v>62</v>
      </c>
      <c r="V20" s="58" t="s">
        <v>62</v>
      </c>
      <c r="W20" s="57" t="s">
        <v>62</v>
      </c>
      <c r="X20" s="56" t="s">
        <v>62</v>
      </c>
      <c r="Y20" s="172" t="s">
        <v>62</v>
      </c>
      <c r="Z20" s="58" t="s">
        <v>62</v>
      </c>
      <c r="AA20" s="57" t="s">
        <v>62</v>
      </c>
      <c r="AB20" s="56" t="s">
        <v>62</v>
      </c>
      <c r="AC20" s="172" t="s">
        <v>62</v>
      </c>
    </row>
    <row r="21" spans="1:29" x14ac:dyDescent="0.3">
      <c r="A21" s="95">
        <v>10</v>
      </c>
      <c r="B21" s="420" t="s">
        <v>72</v>
      </c>
      <c r="C21" s="420"/>
      <c r="D21" s="420"/>
      <c r="E21" s="420"/>
      <c r="F21" s="56" t="s">
        <v>62</v>
      </c>
      <c r="G21" s="57" t="s">
        <v>62</v>
      </c>
      <c r="H21" s="56" t="s">
        <v>62</v>
      </c>
      <c r="I21" s="172" t="s">
        <v>62</v>
      </c>
      <c r="J21" s="58" t="s">
        <v>62</v>
      </c>
      <c r="K21" s="57" t="s">
        <v>62</v>
      </c>
      <c r="L21" s="56" t="s">
        <v>62</v>
      </c>
      <c r="M21" s="172" t="s">
        <v>62</v>
      </c>
      <c r="N21" s="58" t="s">
        <v>62</v>
      </c>
      <c r="O21" s="57" t="s">
        <v>62</v>
      </c>
      <c r="P21" s="56" t="s">
        <v>62</v>
      </c>
      <c r="Q21" s="172" t="s">
        <v>62</v>
      </c>
      <c r="R21" s="58" t="s">
        <v>62</v>
      </c>
      <c r="S21" s="57" t="s">
        <v>62</v>
      </c>
      <c r="T21" s="56" t="s">
        <v>62</v>
      </c>
      <c r="U21" s="172" t="s">
        <v>62</v>
      </c>
      <c r="V21" s="58" t="s">
        <v>62</v>
      </c>
      <c r="W21" s="57" t="s">
        <v>62</v>
      </c>
      <c r="X21" s="56" t="s">
        <v>62</v>
      </c>
      <c r="Y21" s="172" t="s">
        <v>62</v>
      </c>
      <c r="Z21" s="58" t="s">
        <v>62</v>
      </c>
      <c r="AA21" s="57" t="s">
        <v>62</v>
      </c>
      <c r="AB21" s="56" t="s">
        <v>62</v>
      </c>
      <c r="AC21" s="172" t="s">
        <v>62</v>
      </c>
    </row>
    <row r="22" spans="1:29" x14ac:dyDescent="0.3">
      <c r="A22" s="95">
        <v>11</v>
      </c>
      <c r="B22" s="420" t="s">
        <v>73</v>
      </c>
      <c r="C22" s="420"/>
      <c r="D22" s="420"/>
      <c r="E22" s="420"/>
      <c r="F22" s="56" t="s">
        <v>62</v>
      </c>
      <c r="G22" s="57" t="s">
        <v>62</v>
      </c>
      <c r="H22" s="56" t="s">
        <v>62</v>
      </c>
      <c r="I22" s="172" t="s">
        <v>62</v>
      </c>
      <c r="J22" s="58" t="s">
        <v>62</v>
      </c>
      <c r="K22" s="57" t="s">
        <v>62</v>
      </c>
      <c r="L22" s="56" t="s">
        <v>62</v>
      </c>
      <c r="M22" s="172" t="s">
        <v>62</v>
      </c>
      <c r="N22" s="58" t="s">
        <v>62</v>
      </c>
      <c r="O22" s="57" t="s">
        <v>62</v>
      </c>
      <c r="P22" s="56" t="s">
        <v>62</v>
      </c>
      <c r="Q22" s="172" t="s">
        <v>62</v>
      </c>
      <c r="R22" s="58" t="s">
        <v>62</v>
      </c>
      <c r="S22" s="57" t="s">
        <v>62</v>
      </c>
      <c r="T22" s="56" t="s">
        <v>62</v>
      </c>
      <c r="U22" s="172" t="s">
        <v>62</v>
      </c>
      <c r="V22" s="58" t="s">
        <v>62</v>
      </c>
      <c r="W22" s="57" t="s">
        <v>62</v>
      </c>
      <c r="X22" s="56" t="s">
        <v>62</v>
      </c>
      <c r="Y22" s="172" t="s">
        <v>62</v>
      </c>
      <c r="Z22" s="58" t="s">
        <v>62</v>
      </c>
      <c r="AA22" s="57" t="s">
        <v>62</v>
      </c>
      <c r="AB22" s="56" t="s">
        <v>62</v>
      </c>
      <c r="AC22" s="172" t="s">
        <v>62</v>
      </c>
    </row>
    <row r="23" spans="1:29" x14ac:dyDescent="0.3">
      <c r="A23" s="95">
        <v>13</v>
      </c>
      <c r="B23" s="420" t="s">
        <v>74</v>
      </c>
      <c r="C23" s="420"/>
      <c r="D23" s="420"/>
      <c r="E23" s="420"/>
      <c r="F23" s="56" t="s">
        <v>62</v>
      </c>
      <c r="G23" s="57" t="s">
        <v>62</v>
      </c>
      <c r="H23" s="56" t="s">
        <v>62</v>
      </c>
      <c r="I23" s="172" t="s">
        <v>62</v>
      </c>
      <c r="J23" s="58" t="s">
        <v>62</v>
      </c>
      <c r="K23" s="57" t="s">
        <v>62</v>
      </c>
      <c r="L23" s="56" t="s">
        <v>62</v>
      </c>
      <c r="M23" s="172" t="s">
        <v>62</v>
      </c>
      <c r="N23" s="58" t="s">
        <v>62</v>
      </c>
      <c r="O23" s="57" t="s">
        <v>62</v>
      </c>
      <c r="P23" s="56" t="s">
        <v>62</v>
      </c>
      <c r="Q23" s="172" t="s">
        <v>62</v>
      </c>
      <c r="R23" s="58" t="s">
        <v>62</v>
      </c>
      <c r="S23" s="57" t="s">
        <v>62</v>
      </c>
      <c r="T23" s="56" t="s">
        <v>62</v>
      </c>
      <c r="U23" s="172" t="s">
        <v>62</v>
      </c>
      <c r="V23" s="58" t="s">
        <v>62</v>
      </c>
      <c r="W23" s="57" t="s">
        <v>62</v>
      </c>
      <c r="X23" s="56" t="s">
        <v>62</v>
      </c>
      <c r="Y23" s="172" t="s">
        <v>62</v>
      </c>
      <c r="Z23" s="58" t="s">
        <v>62</v>
      </c>
      <c r="AA23" s="57" t="s">
        <v>62</v>
      </c>
      <c r="AB23" s="56" t="s">
        <v>62</v>
      </c>
      <c r="AC23" s="172" t="s">
        <v>62</v>
      </c>
    </row>
    <row r="24" spans="1:29" x14ac:dyDescent="0.3">
      <c r="A24" s="95">
        <v>14</v>
      </c>
      <c r="B24" s="421" t="s">
        <v>75</v>
      </c>
      <c r="C24" s="421"/>
      <c r="D24" s="421"/>
      <c r="E24" s="421"/>
      <c r="F24" s="31" t="str">
        <f>IF(F21="Enter","",SUM(F21,F22,F23))</f>
        <v/>
      </c>
      <c r="G24" s="96" t="str">
        <f>IF(G21="Enter","",SUM(G21,G22,G23))</f>
        <v/>
      </c>
      <c r="H24" s="31" t="str">
        <f t="shared" ref="H24:AC24" si="14">IF(H21="Enter","",SUM(H21,H22,H23))</f>
        <v/>
      </c>
      <c r="I24" s="228" t="str">
        <f t="shared" si="14"/>
        <v/>
      </c>
      <c r="J24" s="32" t="str">
        <f t="shared" si="14"/>
        <v/>
      </c>
      <c r="K24" s="96" t="str">
        <f t="shared" si="14"/>
        <v/>
      </c>
      <c r="L24" s="31" t="str">
        <f t="shared" si="14"/>
        <v/>
      </c>
      <c r="M24" s="228" t="str">
        <f t="shared" si="14"/>
        <v/>
      </c>
      <c r="N24" s="32" t="str">
        <f t="shared" si="14"/>
        <v/>
      </c>
      <c r="O24" s="96" t="str">
        <f t="shared" si="14"/>
        <v/>
      </c>
      <c r="P24" s="31" t="str">
        <f t="shared" si="14"/>
        <v/>
      </c>
      <c r="Q24" s="228" t="str">
        <f t="shared" si="14"/>
        <v/>
      </c>
      <c r="R24" s="32" t="str">
        <f t="shared" si="14"/>
        <v/>
      </c>
      <c r="S24" s="96" t="str">
        <f t="shared" si="14"/>
        <v/>
      </c>
      <c r="T24" s="31" t="str">
        <f t="shared" si="14"/>
        <v/>
      </c>
      <c r="U24" s="228" t="str">
        <f t="shared" si="14"/>
        <v/>
      </c>
      <c r="V24" s="32" t="str">
        <f t="shared" si="14"/>
        <v/>
      </c>
      <c r="W24" s="96" t="str">
        <f t="shared" si="14"/>
        <v/>
      </c>
      <c r="X24" s="31" t="str">
        <f t="shared" si="14"/>
        <v/>
      </c>
      <c r="Y24" s="228" t="str">
        <f t="shared" si="14"/>
        <v/>
      </c>
      <c r="Z24" s="32" t="str">
        <f t="shared" si="14"/>
        <v/>
      </c>
      <c r="AA24" s="96" t="str">
        <f t="shared" si="14"/>
        <v/>
      </c>
      <c r="AB24" s="31" t="str">
        <f t="shared" si="14"/>
        <v/>
      </c>
      <c r="AC24" s="228" t="str">
        <f t="shared" si="14"/>
        <v/>
      </c>
    </row>
    <row r="25" spans="1:29" x14ac:dyDescent="0.3">
      <c r="A25" s="95">
        <v>15</v>
      </c>
      <c r="B25" s="424" t="s">
        <v>76</v>
      </c>
      <c r="C25" s="424"/>
      <c r="D25" s="424"/>
      <c r="E25" s="424"/>
      <c r="F25" s="31" t="str">
        <f>IF(F20="Enter","",F20-F24)</f>
        <v/>
      </c>
      <c r="G25" s="96" t="str">
        <f>IF(G20="Enter","",G20-G24)</f>
        <v/>
      </c>
      <c r="H25" s="31" t="str">
        <f t="shared" ref="H25:AC25" si="15">IF(H20="Enter","",H20-H24)</f>
        <v/>
      </c>
      <c r="I25" s="228" t="str">
        <f t="shared" si="15"/>
        <v/>
      </c>
      <c r="J25" s="32" t="str">
        <f t="shared" si="15"/>
        <v/>
      </c>
      <c r="K25" s="96" t="str">
        <f t="shared" si="15"/>
        <v/>
      </c>
      <c r="L25" s="31" t="str">
        <f t="shared" si="15"/>
        <v/>
      </c>
      <c r="M25" s="228" t="str">
        <f t="shared" si="15"/>
        <v/>
      </c>
      <c r="N25" s="32" t="str">
        <f t="shared" si="15"/>
        <v/>
      </c>
      <c r="O25" s="96" t="str">
        <f t="shared" si="15"/>
        <v/>
      </c>
      <c r="P25" s="31" t="str">
        <f t="shared" si="15"/>
        <v/>
      </c>
      <c r="Q25" s="228" t="str">
        <f t="shared" si="15"/>
        <v/>
      </c>
      <c r="R25" s="32" t="str">
        <f t="shared" si="15"/>
        <v/>
      </c>
      <c r="S25" s="96" t="str">
        <f t="shared" si="15"/>
        <v/>
      </c>
      <c r="T25" s="31" t="str">
        <f t="shared" si="15"/>
        <v/>
      </c>
      <c r="U25" s="228" t="str">
        <f t="shared" si="15"/>
        <v/>
      </c>
      <c r="V25" s="32" t="str">
        <f t="shared" si="15"/>
        <v/>
      </c>
      <c r="W25" s="96" t="str">
        <f t="shared" si="15"/>
        <v/>
      </c>
      <c r="X25" s="31" t="str">
        <f t="shared" si="15"/>
        <v/>
      </c>
      <c r="Y25" s="228" t="str">
        <f t="shared" si="15"/>
        <v/>
      </c>
      <c r="Z25" s="32" t="str">
        <f t="shared" si="15"/>
        <v/>
      </c>
      <c r="AA25" s="96" t="str">
        <f t="shared" si="15"/>
        <v/>
      </c>
      <c r="AB25" s="31" t="str">
        <f t="shared" si="15"/>
        <v/>
      </c>
      <c r="AC25" s="228" t="str">
        <f t="shared" si="15"/>
        <v/>
      </c>
    </row>
    <row r="26" spans="1:29" x14ac:dyDescent="0.3">
      <c r="A26" s="95">
        <v>16</v>
      </c>
      <c r="B26" s="420" t="s">
        <v>77</v>
      </c>
      <c r="C26" s="420"/>
      <c r="D26" s="420"/>
      <c r="E26" s="420"/>
      <c r="F26" s="56" t="s">
        <v>62</v>
      </c>
      <c r="G26" s="96" t="str">
        <f>IF(F26="Enter","",F26)</f>
        <v/>
      </c>
      <c r="H26" s="56" t="s">
        <v>62</v>
      </c>
      <c r="I26" s="228" t="str">
        <f t="shared" ref="I26" si="16">IF(H26="Enter","",H26)</f>
        <v/>
      </c>
      <c r="J26" s="58" t="s">
        <v>62</v>
      </c>
      <c r="K26" s="96" t="str">
        <f t="shared" ref="K26" si="17">IF(J26="Enter","",J26)</f>
        <v/>
      </c>
      <c r="L26" s="56" t="s">
        <v>62</v>
      </c>
      <c r="M26" s="228" t="str">
        <f t="shared" ref="M26" si="18">IF(L26="Enter","",L26)</f>
        <v/>
      </c>
      <c r="N26" s="58" t="s">
        <v>62</v>
      </c>
      <c r="O26" s="96" t="str">
        <f t="shared" ref="O26" si="19">IF(N26="Enter","",N26)</f>
        <v/>
      </c>
      <c r="P26" s="56" t="s">
        <v>62</v>
      </c>
      <c r="Q26" s="228" t="str">
        <f t="shared" ref="Q26" si="20">IF(P26="Enter","",P26)</f>
        <v/>
      </c>
      <c r="R26" s="58" t="s">
        <v>62</v>
      </c>
      <c r="S26" s="96" t="str">
        <f t="shared" ref="S26" si="21">IF(R26="Enter","",R26)</f>
        <v/>
      </c>
      <c r="T26" s="56" t="s">
        <v>62</v>
      </c>
      <c r="U26" s="228" t="str">
        <f t="shared" ref="U26" si="22">IF(T26="Enter","",T26)</f>
        <v/>
      </c>
      <c r="V26" s="58" t="s">
        <v>62</v>
      </c>
      <c r="W26" s="96" t="str">
        <f t="shared" ref="W26" si="23">IF(V26="Enter","",V26)</f>
        <v/>
      </c>
      <c r="X26" s="56" t="s">
        <v>62</v>
      </c>
      <c r="Y26" s="228" t="str">
        <f t="shared" ref="Y26" si="24">IF(X26="Enter","",X26)</f>
        <v/>
      </c>
      <c r="Z26" s="58" t="s">
        <v>62</v>
      </c>
      <c r="AA26" s="96" t="str">
        <f t="shared" ref="AA26" si="25">IF(Z26="Enter","",Z26)</f>
        <v/>
      </c>
      <c r="AB26" s="56" t="s">
        <v>62</v>
      </c>
      <c r="AC26" s="228" t="str">
        <f t="shared" ref="AC26" si="26">IF(AB26="Enter","",AB26)</f>
        <v/>
      </c>
    </row>
    <row r="27" spans="1:29" x14ac:dyDescent="0.3">
      <c r="A27" s="95">
        <v>17</v>
      </c>
      <c r="B27" s="421" t="s">
        <v>78</v>
      </c>
      <c r="C27" s="421"/>
      <c r="D27" s="421"/>
      <c r="E27" s="421"/>
      <c r="F27" s="31" t="str">
        <f>IF(F26="Enter","",F25-F26)</f>
        <v/>
      </c>
      <c r="G27" s="96" t="str">
        <f>IF(G26="","",G25-G26)</f>
        <v/>
      </c>
      <c r="H27" s="31" t="str">
        <f t="shared" ref="H27" si="27">IF(H26="Enter","",H25-H26)</f>
        <v/>
      </c>
      <c r="I27" s="228" t="str">
        <f t="shared" ref="I27" si="28">IF(I26="","",I25-I26)</f>
        <v/>
      </c>
      <c r="J27" s="32" t="str">
        <f t="shared" ref="J27" si="29">IF(J26="Enter","",J25-J26)</f>
        <v/>
      </c>
      <c r="K27" s="96" t="str">
        <f t="shared" ref="K27" si="30">IF(K26="","",K25-K26)</f>
        <v/>
      </c>
      <c r="L27" s="31" t="str">
        <f t="shared" ref="L27" si="31">IF(L26="Enter","",L25-L26)</f>
        <v/>
      </c>
      <c r="M27" s="228" t="str">
        <f t="shared" ref="M27" si="32">IF(M26="","",M25-M26)</f>
        <v/>
      </c>
      <c r="N27" s="32" t="str">
        <f t="shared" ref="N27" si="33">IF(N26="Enter","",N25-N26)</f>
        <v/>
      </c>
      <c r="O27" s="96" t="str">
        <f t="shared" ref="O27" si="34">IF(O26="","",O25-O26)</f>
        <v/>
      </c>
      <c r="P27" s="31" t="str">
        <f t="shared" ref="P27" si="35">IF(P26="Enter","",P25-P26)</f>
        <v/>
      </c>
      <c r="Q27" s="228" t="str">
        <f t="shared" ref="Q27" si="36">IF(Q26="","",Q25-Q26)</f>
        <v/>
      </c>
      <c r="R27" s="32" t="str">
        <f t="shared" ref="R27" si="37">IF(R26="Enter","",R25-R26)</f>
        <v/>
      </c>
      <c r="S27" s="96" t="str">
        <f t="shared" ref="S27" si="38">IF(S26="","",S25-S26)</f>
        <v/>
      </c>
      <c r="T27" s="31" t="str">
        <f t="shared" ref="T27" si="39">IF(T26="Enter","",T25-T26)</f>
        <v/>
      </c>
      <c r="U27" s="228" t="str">
        <f t="shared" ref="U27" si="40">IF(U26="","",U25-U26)</f>
        <v/>
      </c>
      <c r="V27" s="32" t="str">
        <f t="shared" ref="V27" si="41">IF(V26="Enter","",V25-V26)</f>
        <v/>
      </c>
      <c r="W27" s="96" t="str">
        <f t="shared" ref="W27" si="42">IF(W26="","",W25-W26)</f>
        <v/>
      </c>
      <c r="X27" s="31" t="str">
        <f t="shared" ref="X27" si="43">IF(X26="Enter","",X25-X26)</f>
        <v/>
      </c>
      <c r="Y27" s="228" t="str">
        <f t="shared" ref="Y27" si="44">IF(Y26="","",Y25-Y26)</f>
        <v/>
      </c>
      <c r="Z27" s="32" t="str">
        <f t="shared" ref="Z27" si="45">IF(Z26="Enter","",Z25-Z26)</f>
        <v/>
      </c>
      <c r="AA27" s="96" t="str">
        <f t="shared" ref="AA27" si="46">IF(AA26="","",AA25-AA26)</f>
        <v/>
      </c>
      <c r="AB27" s="31" t="str">
        <f t="shared" ref="AB27" si="47">IF(AB26="Enter","",AB25-AB26)</f>
        <v/>
      </c>
      <c r="AC27" s="228" t="str">
        <f t="shared" ref="AC27" si="48">IF(AC26="","",AC25-AC26)</f>
        <v/>
      </c>
    </row>
    <row r="28" spans="1:29" x14ac:dyDescent="0.3">
      <c r="A28" s="95">
        <v>18</v>
      </c>
      <c r="B28" s="422" t="s">
        <v>79</v>
      </c>
      <c r="C28" s="422"/>
      <c r="D28" s="422"/>
      <c r="E28" s="422"/>
      <c r="F28" s="56" t="s">
        <v>62</v>
      </c>
      <c r="G28" s="96" t="str">
        <f>IF(F28="Enter","",F28)</f>
        <v/>
      </c>
      <c r="H28" s="56" t="s">
        <v>62</v>
      </c>
      <c r="I28" s="228" t="str">
        <f t="shared" ref="I28" si="49">IF(H28="Enter","",H28)</f>
        <v/>
      </c>
      <c r="J28" s="58" t="s">
        <v>62</v>
      </c>
      <c r="K28" s="96" t="str">
        <f t="shared" ref="K28" si="50">IF(J28="Enter","",J28)</f>
        <v/>
      </c>
      <c r="L28" s="56" t="s">
        <v>62</v>
      </c>
      <c r="M28" s="228" t="str">
        <f t="shared" ref="M28" si="51">IF(L28="Enter","",L28)</f>
        <v/>
      </c>
      <c r="N28" s="58" t="s">
        <v>62</v>
      </c>
      <c r="O28" s="96" t="str">
        <f t="shared" ref="O28" si="52">IF(N28="Enter","",N28)</f>
        <v/>
      </c>
      <c r="P28" s="56" t="s">
        <v>62</v>
      </c>
      <c r="Q28" s="228" t="str">
        <f t="shared" ref="Q28" si="53">IF(P28="Enter","",P28)</f>
        <v/>
      </c>
      <c r="R28" s="58" t="s">
        <v>62</v>
      </c>
      <c r="S28" s="96" t="str">
        <f t="shared" ref="S28" si="54">IF(R28="Enter","",R28)</f>
        <v/>
      </c>
      <c r="T28" s="56" t="s">
        <v>62</v>
      </c>
      <c r="U28" s="228" t="str">
        <f t="shared" ref="U28" si="55">IF(T28="Enter","",T28)</f>
        <v/>
      </c>
      <c r="V28" s="58" t="s">
        <v>62</v>
      </c>
      <c r="W28" s="96" t="str">
        <f t="shared" ref="W28" si="56">IF(V28="Enter","",V28)</f>
        <v/>
      </c>
      <c r="X28" s="56" t="s">
        <v>62</v>
      </c>
      <c r="Y28" s="228" t="str">
        <f t="shared" ref="Y28" si="57">IF(X28="Enter","",X28)</f>
        <v/>
      </c>
      <c r="Z28" s="58" t="s">
        <v>62</v>
      </c>
      <c r="AA28" s="96" t="str">
        <f t="shared" ref="AA28" si="58">IF(Z28="Enter","",Z28)</f>
        <v/>
      </c>
      <c r="AB28" s="56" t="s">
        <v>62</v>
      </c>
      <c r="AC28" s="228" t="str">
        <f t="shared" ref="AC28" si="59">IF(AB28="Enter","",AB28)</f>
        <v/>
      </c>
    </row>
    <row r="29" spans="1:29" hidden="1" x14ac:dyDescent="0.3">
      <c r="A29" s="95"/>
      <c r="B29" s="423" t="s">
        <v>285</v>
      </c>
      <c r="C29" s="423"/>
      <c r="D29" s="423"/>
      <c r="E29" s="423"/>
      <c r="F29" s="31" t="s">
        <v>151</v>
      </c>
      <c r="G29" s="96" t="str">
        <f>IF(G27&lt;=0,0,G27)</f>
        <v/>
      </c>
      <c r="H29" s="31" t="s">
        <v>151</v>
      </c>
      <c r="I29" s="228" t="str">
        <f t="shared" ref="I29" si="60">IF(I27&lt;=0,0,I27)</f>
        <v/>
      </c>
      <c r="J29" s="32" t="s">
        <v>151</v>
      </c>
      <c r="K29" s="96" t="str">
        <f t="shared" ref="K29" si="61">IF(K27&lt;=0,0,K27)</f>
        <v/>
      </c>
      <c r="L29" s="31" t="s">
        <v>151</v>
      </c>
      <c r="M29" s="228" t="str">
        <f t="shared" ref="M29" si="62">IF(M27&lt;=0,0,M27)</f>
        <v/>
      </c>
      <c r="N29" s="32" t="s">
        <v>151</v>
      </c>
      <c r="O29" s="96" t="str">
        <f t="shared" ref="O29" si="63">IF(O27&lt;=0,0,O27)</f>
        <v/>
      </c>
      <c r="P29" s="31" t="s">
        <v>151</v>
      </c>
      <c r="Q29" s="228" t="str">
        <f t="shared" ref="Q29" si="64">IF(Q27&lt;=0,0,Q27)</f>
        <v/>
      </c>
      <c r="R29" s="32" t="s">
        <v>151</v>
      </c>
      <c r="S29" s="96" t="str">
        <f t="shared" ref="S29" si="65">IF(S27&lt;=0,0,S27)</f>
        <v/>
      </c>
      <c r="T29" s="31" t="s">
        <v>151</v>
      </c>
      <c r="U29" s="228" t="str">
        <f t="shared" ref="U29" si="66">IF(U27&lt;=0,0,U27)</f>
        <v/>
      </c>
      <c r="V29" s="32" t="s">
        <v>151</v>
      </c>
      <c r="W29" s="96" t="str">
        <f t="shared" ref="W29" si="67">IF(W27&lt;=0,0,W27)</f>
        <v/>
      </c>
      <c r="X29" s="31" t="s">
        <v>151</v>
      </c>
      <c r="Y29" s="228" t="str">
        <f t="shared" ref="Y29" si="68">IF(Y27&lt;=0,0,Y27)</f>
        <v/>
      </c>
      <c r="Z29" s="32" t="s">
        <v>151</v>
      </c>
      <c r="AA29" s="96" t="str">
        <f t="shared" ref="AA29" si="69">IF(AA27&lt;=0,0,AA27)</f>
        <v/>
      </c>
      <c r="AB29" s="31" t="s">
        <v>151</v>
      </c>
      <c r="AC29" s="228" t="str">
        <f t="shared" ref="AC29" si="70">IF(AC27&lt;=0,0,AC27)</f>
        <v/>
      </c>
    </row>
    <row r="30" spans="1:29" hidden="1" x14ac:dyDescent="0.3">
      <c r="A30" s="95"/>
      <c r="B30" s="423" t="s">
        <v>286</v>
      </c>
      <c r="C30" s="423"/>
      <c r="D30" s="423"/>
      <c r="E30" s="423"/>
      <c r="F30" s="31" t="s">
        <v>151</v>
      </c>
      <c r="G30" s="96" t="str">
        <f>IF(G29="","",G28-G29)</f>
        <v/>
      </c>
      <c r="H30" s="31" t="s">
        <v>151</v>
      </c>
      <c r="I30" s="228" t="str">
        <f t="shared" ref="I30" si="71">IF(I29="","",I28-I29)</f>
        <v/>
      </c>
      <c r="J30" s="32" t="s">
        <v>151</v>
      </c>
      <c r="K30" s="96" t="str">
        <f t="shared" ref="K30" si="72">IF(K29="","",K28-K29)</f>
        <v/>
      </c>
      <c r="L30" s="31" t="s">
        <v>151</v>
      </c>
      <c r="M30" s="228" t="str">
        <f t="shared" ref="M30" si="73">IF(M29="","",M28-M29)</f>
        <v/>
      </c>
      <c r="N30" s="32" t="s">
        <v>151</v>
      </c>
      <c r="O30" s="96" t="str">
        <f t="shared" ref="O30" si="74">IF(O29="","",O28-O29)</f>
        <v/>
      </c>
      <c r="P30" s="31" t="s">
        <v>151</v>
      </c>
      <c r="Q30" s="228" t="str">
        <f t="shared" ref="Q30" si="75">IF(Q29="","",Q28-Q29)</f>
        <v/>
      </c>
      <c r="R30" s="32" t="s">
        <v>151</v>
      </c>
      <c r="S30" s="96" t="str">
        <f t="shared" ref="S30" si="76">IF(S29="","",S28-S29)</f>
        <v/>
      </c>
      <c r="T30" s="31" t="s">
        <v>151</v>
      </c>
      <c r="U30" s="228" t="str">
        <f t="shared" ref="U30" si="77">IF(U29="","",U28-U29)</f>
        <v/>
      </c>
      <c r="V30" s="32" t="s">
        <v>151</v>
      </c>
      <c r="W30" s="96" t="str">
        <f t="shared" ref="W30" si="78">IF(W29="","",W28-W29)</f>
        <v/>
      </c>
      <c r="X30" s="31" t="s">
        <v>151</v>
      </c>
      <c r="Y30" s="228" t="str">
        <f t="shared" ref="Y30" si="79">IF(Y29="","",Y28-Y29)</f>
        <v/>
      </c>
      <c r="Z30" s="32" t="s">
        <v>151</v>
      </c>
      <c r="AA30" s="96" t="str">
        <f t="shared" ref="AA30" si="80">IF(AA29="","",AA28-AA29)</f>
        <v/>
      </c>
      <c r="AB30" s="31" t="s">
        <v>151</v>
      </c>
      <c r="AC30" s="228" t="str">
        <f t="shared" ref="AC30" si="81">IF(AC29="","",AC28-AC29)</f>
        <v/>
      </c>
    </row>
    <row r="31" spans="1:29" x14ac:dyDescent="0.3">
      <c r="A31" s="95">
        <v>19</v>
      </c>
      <c r="B31" s="353" t="s">
        <v>96</v>
      </c>
      <c r="C31" s="353"/>
      <c r="D31" s="353"/>
      <c r="E31" s="353"/>
      <c r="F31" s="31" t="s">
        <v>151</v>
      </c>
      <c r="G31" s="96" t="str">
        <f>IF(G30="","",IF(G30&gt;=0,0,-G30))</f>
        <v/>
      </c>
      <c r="H31" s="31" t="s">
        <v>151</v>
      </c>
      <c r="I31" s="228" t="str">
        <f t="shared" ref="I31" si="82">IF(I30="","",IF(I30&gt;=0,0,-I30))</f>
        <v/>
      </c>
      <c r="J31" s="32" t="s">
        <v>151</v>
      </c>
      <c r="K31" s="96" t="str">
        <f t="shared" ref="K31" si="83">IF(K30="","",IF(K30&gt;=0,0,-K30))</f>
        <v/>
      </c>
      <c r="L31" s="31" t="s">
        <v>151</v>
      </c>
      <c r="M31" s="228" t="str">
        <f t="shared" ref="M31" si="84">IF(M30="","",IF(M30&gt;=0,0,-M30))</f>
        <v/>
      </c>
      <c r="N31" s="32" t="s">
        <v>151</v>
      </c>
      <c r="O31" s="96" t="str">
        <f t="shared" ref="O31" si="85">IF(O30="","",IF(O30&gt;=0,0,-O30))</f>
        <v/>
      </c>
      <c r="P31" s="31" t="s">
        <v>151</v>
      </c>
      <c r="Q31" s="228" t="str">
        <f t="shared" ref="Q31" si="86">IF(Q30="","",IF(Q30&gt;=0,0,-Q30))</f>
        <v/>
      </c>
      <c r="R31" s="32" t="s">
        <v>151</v>
      </c>
      <c r="S31" s="96" t="str">
        <f t="shared" ref="S31" si="87">IF(S30="","",IF(S30&gt;=0,0,-S30))</f>
        <v/>
      </c>
      <c r="T31" s="31" t="s">
        <v>151</v>
      </c>
      <c r="U31" s="228" t="str">
        <f t="shared" ref="U31" si="88">IF(U30="","",IF(U30&gt;=0,0,-U30))</f>
        <v/>
      </c>
      <c r="V31" s="32" t="s">
        <v>151</v>
      </c>
      <c r="W31" s="96" t="str">
        <f t="shared" ref="W31" si="89">IF(W30="","",IF(W30&gt;=0,0,-W30))</f>
        <v/>
      </c>
      <c r="X31" s="31" t="s">
        <v>151</v>
      </c>
      <c r="Y31" s="228" t="str">
        <f t="shared" ref="Y31" si="90">IF(Y30="","",IF(Y30&gt;=0,0,-Y30))</f>
        <v/>
      </c>
      <c r="Z31" s="32" t="s">
        <v>151</v>
      </c>
      <c r="AA31" s="96" t="str">
        <f t="shared" ref="AA31" si="91">IF(AA30="","",IF(AA30&gt;=0,0,-AA30))</f>
        <v/>
      </c>
      <c r="AB31" s="31" t="s">
        <v>151</v>
      </c>
      <c r="AC31" s="228" t="str">
        <f t="shared" ref="AC31" si="92">IF(AC30="","",IF(AC30&gt;=0,0,-AC30))</f>
        <v/>
      </c>
    </row>
    <row r="32" spans="1:29" x14ac:dyDescent="0.3">
      <c r="A32" s="95">
        <v>20</v>
      </c>
      <c r="B32" s="353" t="s">
        <v>97</v>
      </c>
      <c r="C32" s="353"/>
      <c r="D32" s="353"/>
      <c r="E32" s="353"/>
      <c r="F32" s="31" t="s">
        <v>151</v>
      </c>
      <c r="G32" s="96" t="str">
        <f>IF(G30="","",IF(G30&lt;=0,0,G30))</f>
        <v/>
      </c>
      <c r="H32" s="31" t="s">
        <v>151</v>
      </c>
      <c r="I32" s="228" t="str">
        <f t="shared" ref="I32" si="93">IF(I30="","",IF(I30&lt;=0,0,I30))</f>
        <v/>
      </c>
      <c r="J32" s="32" t="s">
        <v>151</v>
      </c>
      <c r="K32" s="96" t="str">
        <f t="shared" ref="K32" si="94">IF(K30="","",IF(K30&lt;=0,0,K30))</f>
        <v/>
      </c>
      <c r="L32" s="31" t="s">
        <v>151</v>
      </c>
      <c r="M32" s="228" t="str">
        <f t="shared" ref="M32" si="95">IF(M30="","",IF(M30&lt;=0,0,M30))</f>
        <v/>
      </c>
      <c r="N32" s="32" t="s">
        <v>151</v>
      </c>
      <c r="O32" s="96" t="str">
        <f t="shared" ref="O32" si="96">IF(O30="","",IF(O30&lt;=0,0,O30))</f>
        <v/>
      </c>
      <c r="P32" s="31" t="s">
        <v>151</v>
      </c>
      <c r="Q32" s="228" t="str">
        <f t="shared" ref="Q32" si="97">IF(Q30="","",IF(Q30&lt;=0,0,Q30))</f>
        <v/>
      </c>
      <c r="R32" s="32" t="s">
        <v>151</v>
      </c>
      <c r="S32" s="96" t="str">
        <f t="shared" ref="S32" si="98">IF(S30="","",IF(S30&lt;=0,0,S30))</f>
        <v/>
      </c>
      <c r="T32" s="31" t="s">
        <v>151</v>
      </c>
      <c r="U32" s="228" t="str">
        <f t="shared" ref="U32" si="99">IF(U30="","",IF(U30&lt;=0,0,U30))</f>
        <v/>
      </c>
      <c r="V32" s="32" t="s">
        <v>151</v>
      </c>
      <c r="W32" s="96" t="str">
        <f t="shared" ref="W32" si="100">IF(W30="","",IF(W30&lt;=0,0,W30))</f>
        <v/>
      </c>
      <c r="X32" s="31" t="s">
        <v>151</v>
      </c>
      <c r="Y32" s="228" t="str">
        <f t="shared" ref="Y32" si="101">IF(Y30="","",IF(Y30&lt;=0,0,Y30))</f>
        <v/>
      </c>
      <c r="Z32" s="32" t="s">
        <v>151</v>
      </c>
      <c r="AA32" s="96" t="str">
        <f t="shared" ref="AA32" si="102">IF(AA30="","",IF(AA30&lt;=0,0,AA30))</f>
        <v/>
      </c>
      <c r="AB32" s="31" t="s">
        <v>151</v>
      </c>
      <c r="AC32" s="228" t="str">
        <f t="shared" ref="AC32" si="103">IF(AC30="","",IF(AC30&lt;=0,0,AC30))</f>
        <v/>
      </c>
    </row>
    <row r="33" spans="1:29" x14ac:dyDescent="0.3">
      <c r="A33" s="95">
        <v>21</v>
      </c>
      <c r="B33" s="353" t="s">
        <v>80</v>
      </c>
      <c r="C33" s="353"/>
      <c r="D33" s="353"/>
      <c r="E33" s="353"/>
      <c r="F33" s="31" t="s">
        <v>151</v>
      </c>
      <c r="G33" s="57" t="s">
        <v>62</v>
      </c>
      <c r="H33" s="31" t="s">
        <v>151</v>
      </c>
      <c r="I33" s="172" t="s">
        <v>62</v>
      </c>
      <c r="J33" s="32" t="s">
        <v>151</v>
      </c>
      <c r="K33" s="57" t="s">
        <v>62</v>
      </c>
      <c r="L33" s="31" t="s">
        <v>151</v>
      </c>
      <c r="M33" s="172" t="s">
        <v>62</v>
      </c>
      <c r="N33" s="32" t="s">
        <v>151</v>
      </c>
      <c r="O33" s="57" t="s">
        <v>62</v>
      </c>
      <c r="P33" s="31" t="s">
        <v>151</v>
      </c>
      <c r="Q33" s="172" t="s">
        <v>62</v>
      </c>
      <c r="R33" s="32" t="s">
        <v>151</v>
      </c>
      <c r="S33" s="57" t="s">
        <v>62</v>
      </c>
      <c r="T33" s="31" t="s">
        <v>151</v>
      </c>
      <c r="U33" s="172" t="s">
        <v>62</v>
      </c>
      <c r="V33" s="32" t="s">
        <v>151</v>
      </c>
      <c r="W33" s="57" t="s">
        <v>62</v>
      </c>
      <c r="X33" s="31" t="s">
        <v>151</v>
      </c>
      <c r="Y33" s="172" t="s">
        <v>62</v>
      </c>
      <c r="Z33" s="32" t="s">
        <v>151</v>
      </c>
      <c r="AA33" s="57" t="s">
        <v>62</v>
      </c>
      <c r="AB33" s="31" t="s">
        <v>151</v>
      </c>
      <c r="AC33" s="172" t="s">
        <v>62</v>
      </c>
    </row>
    <row r="34" spans="1:29" x14ac:dyDescent="0.3">
      <c r="A34" s="419">
        <v>22</v>
      </c>
      <c r="B34" s="388" t="s">
        <v>98</v>
      </c>
      <c r="C34" s="388"/>
      <c r="D34" s="388"/>
      <c r="E34" s="388"/>
      <c r="F34" s="414" t="s">
        <v>151</v>
      </c>
      <c r="G34" s="417" t="str">
        <f>IF(G33="Enter","",G31)</f>
        <v/>
      </c>
      <c r="H34" s="414" t="s">
        <v>151</v>
      </c>
      <c r="I34" s="415" t="str">
        <f t="shared" ref="I34" si="104">IF(I33="Enter","",I31)</f>
        <v/>
      </c>
      <c r="J34" s="416" t="s">
        <v>151</v>
      </c>
      <c r="K34" s="417" t="str">
        <f t="shared" ref="K34" si="105">IF(K33="Enter","",K31)</f>
        <v/>
      </c>
      <c r="L34" s="414" t="s">
        <v>151</v>
      </c>
      <c r="M34" s="415" t="str">
        <f t="shared" ref="M34" si="106">IF(M33="Enter","",M31)</f>
        <v/>
      </c>
      <c r="N34" s="416" t="s">
        <v>151</v>
      </c>
      <c r="O34" s="417" t="str">
        <f t="shared" ref="O34" si="107">IF(O33="Enter","",O31)</f>
        <v/>
      </c>
      <c r="P34" s="414" t="s">
        <v>151</v>
      </c>
      <c r="Q34" s="415" t="str">
        <f t="shared" ref="Q34" si="108">IF(Q33="Enter","",Q31)</f>
        <v/>
      </c>
      <c r="R34" s="416" t="s">
        <v>151</v>
      </c>
      <c r="S34" s="417" t="str">
        <f t="shared" ref="S34" si="109">IF(S33="Enter","",S31)</f>
        <v/>
      </c>
      <c r="T34" s="414" t="s">
        <v>151</v>
      </c>
      <c r="U34" s="415" t="str">
        <f t="shared" ref="U34" si="110">IF(U33="Enter","",U31)</f>
        <v/>
      </c>
      <c r="V34" s="416" t="s">
        <v>151</v>
      </c>
      <c r="W34" s="417" t="str">
        <f t="shared" ref="W34" si="111">IF(W33="Enter","",W31)</f>
        <v/>
      </c>
      <c r="X34" s="414" t="s">
        <v>151</v>
      </c>
      <c r="Y34" s="415" t="str">
        <f t="shared" ref="Y34" si="112">IF(Y33="Enter","",Y31)</f>
        <v/>
      </c>
      <c r="Z34" s="416" t="s">
        <v>151</v>
      </c>
      <c r="AA34" s="417" t="str">
        <f t="shared" ref="AA34" si="113">IF(AA33="Enter","",AA31)</f>
        <v/>
      </c>
      <c r="AB34" s="414" t="s">
        <v>151</v>
      </c>
      <c r="AC34" s="415" t="str">
        <f t="shared" ref="AC34" si="114">IF(AC33="Enter","",AC31)</f>
        <v/>
      </c>
    </row>
    <row r="35" spans="1:29" x14ac:dyDescent="0.3">
      <c r="A35" s="419"/>
      <c r="B35" s="388"/>
      <c r="C35" s="388"/>
      <c r="D35" s="388"/>
      <c r="E35" s="388"/>
      <c r="F35" s="414"/>
      <c r="G35" s="417"/>
      <c r="H35" s="414"/>
      <c r="I35" s="415"/>
      <c r="J35" s="416"/>
      <c r="K35" s="417"/>
      <c r="L35" s="414"/>
      <c r="M35" s="415"/>
      <c r="N35" s="416"/>
      <c r="O35" s="417"/>
      <c r="P35" s="414"/>
      <c r="Q35" s="415"/>
      <c r="R35" s="416"/>
      <c r="S35" s="417"/>
      <c r="T35" s="414"/>
      <c r="U35" s="415"/>
      <c r="V35" s="416"/>
      <c r="W35" s="417"/>
      <c r="X35" s="414"/>
      <c r="Y35" s="415"/>
      <c r="Z35" s="416"/>
      <c r="AA35" s="417"/>
      <c r="AB35" s="414"/>
      <c r="AC35" s="415"/>
    </row>
    <row r="36" spans="1:29" ht="15.75" customHeight="1" x14ac:dyDescent="0.3">
      <c r="A36" s="418">
        <v>23</v>
      </c>
      <c r="B36" s="388" t="s">
        <v>81</v>
      </c>
      <c r="C36" s="388"/>
      <c r="D36" s="388"/>
      <c r="E36" s="388"/>
      <c r="F36" s="414" t="s">
        <v>151</v>
      </c>
      <c r="G36" s="417" t="str">
        <f>IF(G33="Enter","",G32-G33)</f>
        <v/>
      </c>
      <c r="H36" s="414" t="s">
        <v>151</v>
      </c>
      <c r="I36" s="415" t="str">
        <f t="shared" ref="I36" si="115">IF(I33="Enter","",I32-I33)</f>
        <v/>
      </c>
      <c r="J36" s="416" t="s">
        <v>151</v>
      </c>
      <c r="K36" s="417" t="str">
        <f t="shared" ref="K36" si="116">IF(K33="Enter","",K32-K33)</f>
        <v/>
      </c>
      <c r="L36" s="414" t="s">
        <v>151</v>
      </c>
      <c r="M36" s="415" t="str">
        <f t="shared" ref="M36" si="117">IF(M33="Enter","",M32-M33)</f>
        <v/>
      </c>
      <c r="N36" s="416" t="s">
        <v>151</v>
      </c>
      <c r="O36" s="417" t="str">
        <f t="shared" ref="O36" si="118">IF(O33="Enter","",O32-O33)</f>
        <v/>
      </c>
      <c r="P36" s="414" t="s">
        <v>151</v>
      </c>
      <c r="Q36" s="415" t="str">
        <f t="shared" ref="Q36" si="119">IF(Q33="Enter","",Q32-Q33)</f>
        <v/>
      </c>
      <c r="R36" s="416" t="s">
        <v>151</v>
      </c>
      <c r="S36" s="417" t="str">
        <f t="shared" ref="S36" si="120">IF(S33="Enter","",S32-S33)</f>
        <v/>
      </c>
      <c r="T36" s="414" t="s">
        <v>151</v>
      </c>
      <c r="U36" s="415" t="str">
        <f t="shared" ref="U36" si="121">IF(U33="Enter","",U32-U33)</f>
        <v/>
      </c>
      <c r="V36" s="416" t="s">
        <v>151</v>
      </c>
      <c r="W36" s="417" t="str">
        <f t="shared" ref="W36" si="122">IF(W33="Enter","",W32-W33)</f>
        <v/>
      </c>
      <c r="X36" s="414" t="s">
        <v>151</v>
      </c>
      <c r="Y36" s="415" t="str">
        <f t="shared" ref="Y36" si="123">IF(Y33="Enter","",Y32-Y33)</f>
        <v/>
      </c>
      <c r="Z36" s="416" t="s">
        <v>151</v>
      </c>
      <c r="AA36" s="417" t="str">
        <f t="shared" ref="AA36" si="124">IF(AA33="Enter","",AA32-AA33)</f>
        <v/>
      </c>
      <c r="AB36" s="414" t="s">
        <v>151</v>
      </c>
      <c r="AC36" s="415" t="str">
        <f t="shared" ref="AC36" si="125">IF(AC33="Enter","",AC32-AC33)</f>
        <v/>
      </c>
    </row>
    <row r="37" spans="1:29" ht="15" customHeight="1" x14ac:dyDescent="0.3">
      <c r="A37" s="418"/>
      <c r="B37" s="388"/>
      <c r="C37" s="388"/>
      <c r="D37" s="388"/>
      <c r="E37" s="388"/>
      <c r="F37" s="414"/>
      <c r="G37" s="417"/>
      <c r="H37" s="414"/>
      <c r="I37" s="415"/>
      <c r="J37" s="416"/>
      <c r="K37" s="417"/>
      <c r="L37" s="414"/>
      <c r="M37" s="415"/>
      <c r="N37" s="416"/>
      <c r="O37" s="417"/>
      <c r="P37" s="414"/>
      <c r="Q37" s="415"/>
      <c r="R37" s="416"/>
      <c r="S37" s="417"/>
      <c r="T37" s="414"/>
      <c r="U37" s="415"/>
      <c r="V37" s="416"/>
      <c r="W37" s="417"/>
      <c r="X37" s="414"/>
      <c r="Y37" s="415"/>
      <c r="Z37" s="416"/>
      <c r="AA37" s="417"/>
      <c r="AB37" s="414"/>
      <c r="AC37" s="415"/>
    </row>
    <row r="38" spans="1:29" ht="5.25" customHeight="1" x14ac:dyDescent="0.45">
      <c r="A38" s="412"/>
      <c r="B38" s="412"/>
      <c r="C38" s="412"/>
      <c r="D38" s="412"/>
      <c r="E38" s="412"/>
      <c r="F38" s="59"/>
      <c r="G38" s="60"/>
      <c r="H38" s="60"/>
      <c r="I38" s="60"/>
    </row>
    <row r="39" spans="1:29" ht="47.25" customHeight="1" x14ac:dyDescent="0.3">
      <c r="A39" s="413" t="s">
        <v>321</v>
      </c>
      <c r="B39" s="393"/>
      <c r="C39" s="393"/>
      <c r="D39" s="208" t="s">
        <v>62</v>
      </c>
      <c r="E39" s="96" t="str">
        <f>IF(G34="","",SUM(G34,I34,K34,M34,O34,Q34,S34,U34,W34,Y34,AA34,AC34))</f>
        <v/>
      </c>
      <c r="F39" s="393" t="s">
        <v>322</v>
      </c>
      <c r="G39" s="393"/>
      <c r="H39" s="209" t="s">
        <v>62</v>
      </c>
      <c r="I39" s="30" t="str">
        <f>IF(G36="","",SUM(G36,I36,K36,M36,O36,Q36,S36,U36,W36,Y36,AA36,AC36))</f>
        <v/>
      </c>
      <c r="J39" s="409" t="str">
        <f t="shared" ref="J39" si="126">$F$39</f>
        <v>Cumulative Total of W-2 Overpayment to be recovered from:</v>
      </c>
      <c r="K39" s="410"/>
      <c r="L39" s="209" t="str">
        <f>H39</f>
        <v>Enter</v>
      </c>
      <c r="M39" s="173" t="str">
        <f>$I$39</f>
        <v/>
      </c>
      <c r="N39" s="409" t="str">
        <f t="shared" ref="N39" si="127">$F$39</f>
        <v>Cumulative Total of W-2 Overpayment to be recovered from:</v>
      </c>
      <c r="O39" s="410"/>
      <c r="P39" s="209" t="str">
        <f>$H$39</f>
        <v>Enter</v>
      </c>
      <c r="Q39" s="30" t="str">
        <f>$I$39</f>
        <v/>
      </c>
      <c r="R39" s="409" t="str">
        <f t="shared" ref="R39" si="128">$F$39</f>
        <v>Cumulative Total of W-2 Overpayment to be recovered from:</v>
      </c>
      <c r="S39" s="410"/>
      <c r="T39" s="209" t="str">
        <f>$H$39</f>
        <v>Enter</v>
      </c>
      <c r="U39" s="174" t="str">
        <f>$I$39</f>
        <v/>
      </c>
      <c r="V39" s="409" t="str">
        <f t="shared" ref="V39" si="129">$F$39</f>
        <v>Cumulative Total of W-2 Overpayment to be recovered from:</v>
      </c>
      <c r="W39" s="410"/>
      <c r="X39" s="209" t="str">
        <f>$H$39</f>
        <v>Enter</v>
      </c>
      <c r="Y39" s="174" t="str">
        <f>$I$39</f>
        <v/>
      </c>
      <c r="Z39" s="409" t="str">
        <f t="shared" ref="Z39" si="130">$F$39</f>
        <v>Cumulative Total of W-2 Overpayment to be recovered from:</v>
      </c>
      <c r="AA39" s="410"/>
      <c r="AB39" s="209" t="str">
        <f>$H$39</f>
        <v>Enter</v>
      </c>
      <c r="AC39" s="174" t="str">
        <f>$I$39</f>
        <v/>
      </c>
    </row>
    <row r="40" spans="1:29" ht="5.25" customHeight="1" x14ac:dyDescent="0.3">
      <c r="J40" s="411"/>
      <c r="K40" s="411"/>
      <c r="L40" s="411"/>
      <c r="M40" s="411"/>
      <c r="N40" s="411"/>
      <c r="O40" s="411"/>
      <c r="P40" s="411"/>
      <c r="Q40" s="411"/>
      <c r="S40" s="411"/>
      <c r="T40" s="411"/>
      <c r="U40" s="411"/>
      <c r="V40" s="411"/>
      <c r="W40" s="411"/>
      <c r="X40" s="411"/>
      <c r="Y40" s="411"/>
      <c r="Z40" s="411"/>
      <c r="AA40" s="411"/>
      <c r="AB40" s="411"/>
      <c r="AC40" s="411"/>
    </row>
    <row r="41" spans="1:29" x14ac:dyDescent="0.3">
      <c r="A41" s="405" t="s">
        <v>181</v>
      </c>
      <c r="B41" s="406"/>
      <c r="C41" s="406"/>
      <c r="D41" s="406"/>
      <c r="E41" s="406"/>
      <c r="F41" s="406" t="s">
        <v>182</v>
      </c>
      <c r="G41" s="406"/>
      <c r="H41" s="406"/>
      <c r="I41" s="407"/>
      <c r="J41" s="399" t="str">
        <f t="shared" ref="J41" si="131">$F$41</f>
        <v>Reason for W-2 Overpayment:</v>
      </c>
      <c r="K41" s="399"/>
      <c r="L41" s="399"/>
      <c r="M41" s="399"/>
      <c r="N41" s="399" t="str">
        <f t="shared" ref="N41" si="132">$F$41</f>
        <v>Reason for W-2 Overpayment:</v>
      </c>
      <c r="O41" s="399"/>
      <c r="P41" s="399"/>
      <c r="Q41" s="399"/>
      <c r="R41" s="399" t="str">
        <f t="shared" ref="R41" si="133">$F$41</f>
        <v>Reason for W-2 Overpayment:</v>
      </c>
      <c r="S41" s="399"/>
      <c r="T41" s="399"/>
      <c r="U41" s="399"/>
      <c r="V41" s="399" t="str">
        <f t="shared" ref="V41" si="134">$F$41</f>
        <v>Reason for W-2 Overpayment:</v>
      </c>
      <c r="W41" s="399"/>
      <c r="X41" s="399"/>
      <c r="Y41" s="399"/>
      <c r="Z41" s="399" t="str">
        <f t="shared" ref="Z41" si="135">$F$41</f>
        <v>Reason for W-2 Overpayment:</v>
      </c>
      <c r="AA41" s="399"/>
      <c r="AB41" s="399"/>
      <c r="AC41" s="399"/>
    </row>
    <row r="42" spans="1:29" s="169" customFormat="1" ht="35.25" customHeight="1" x14ac:dyDescent="0.3">
      <c r="A42" s="400" t="s">
        <v>60</v>
      </c>
      <c r="B42" s="401"/>
      <c r="C42" s="401"/>
      <c r="D42" s="401"/>
      <c r="E42" s="401"/>
      <c r="F42" s="402" t="s">
        <v>60</v>
      </c>
      <c r="G42" s="402"/>
      <c r="H42" s="402"/>
      <c r="I42" s="403"/>
      <c r="J42" s="404" t="s">
        <v>60</v>
      </c>
      <c r="K42" s="404"/>
      <c r="L42" s="404"/>
      <c r="M42" s="404"/>
      <c r="N42" s="404" t="s">
        <v>60</v>
      </c>
      <c r="O42" s="404"/>
      <c r="P42" s="404"/>
      <c r="Q42" s="404"/>
      <c r="R42" s="404" t="s">
        <v>60</v>
      </c>
      <c r="S42" s="404"/>
      <c r="T42" s="404"/>
      <c r="U42" s="404"/>
      <c r="V42" s="404" t="s">
        <v>60</v>
      </c>
      <c r="W42" s="404"/>
      <c r="X42" s="404"/>
      <c r="Y42" s="404"/>
      <c r="Z42" s="404" t="s">
        <v>60</v>
      </c>
      <c r="AA42" s="404"/>
      <c r="AB42" s="404"/>
      <c r="AC42" s="404"/>
    </row>
    <row r="43" spans="1:29" s="169" customFormat="1" ht="18.75" customHeight="1" x14ac:dyDescent="0.3">
      <c r="A43" s="400"/>
      <c r="B43" s="401"/>
      <c r="C43" s="401"/>
      <c r="D43" s="401"/>
      <c r="E43" s="401"/>
      <c r="F43" s="402"/>
      <c r="G43" s="402"/>
      <c r="H43" s="402"/>
      <c r="I43" s="403"/>
      <c r="J43" s="404"/>
      <c r="K43" s="404"/>
      <c r="L43" s="404"/>
      <c r="M43" s="404"/>
      <c r="N43" s="404"/>
      <c r="O43" s="404"/>
      <c r="P43" s="404"/>
      <c r="Q43" s="404"/>
      <c r="R43" s="404"/>
      <c r="S43" s="404"/>
      <c r="T43" s="404"/>
      <c r="U43" s="404"/>
      <c r="V43" s="404"/>
      <c r="W43" s="404"/>
      <c r="X43" s="404"/>
      <c r="Y43" s="404"/>
      <c r="Z43" s="404"/>
      <c r="AA43" s="404"/>
      <c r="AB43" s="404"/>
      <c r="AC43" s="404"/>
    </row>
    <row r="44" spans="1:29" ht="15" customHeight="1" x14ac:dyDescent="0.3">
      <c r="A44" s="398" t="s">
        <v>350</v>
      </c>
      <c r="B44" s="398"/>
      <c r="C44" s="398"/>
      <c r="D44" s="398"/>
      <c r="E44" s="398"/>
      <c r="F44" s="408">
        <v>1</v>
      </c>
      <c r="G44" s="408"/>
      <c r="H44" s="408"/>
      <c r="I44" s="408"/>
      <c r="J44" s="408">
        <v>2</v>
      </c>
      <c r="K44" s="408"/>
      <c r="L44" s="408"/>
      <c r="M44" s="408"/>
      <c r="N44" s="408">
        <v>3</v>
      </c>
      <c r="O44" s="408"/>
      <c r="P44" s="408"/>
      <c r="Q44" s="408"/>
      <c r="R44" s="408">
        <v>4</v>
      </c>
      <c r="S44" s="408"/>
      <c r="T44" s="408"/>
      <c r="U44" s="408"/>
      <c r="V44" s="408">
        <v>5</v>
      </c>
      <c r="W44" s="408"/>
      <c r="X44" s="408"/>
      <c r="Y44" s="408"/>
      <c r="Z44" s="408">
        <v>6</v>
      </c>
      <c r="AA44" s="408"/>
      <c r="AB44" s="408"/>
      <c r="AC44" s="408"/>
    </row>
    <row r="45" spans="1:29" x14ac:dyDescent="0.3">
      <c r="A45" s="170"/>
      <c r="B45" s="170"/>
      <c r="C45" s="170"/>
      <c r="D45" s="170"/>
      <c r="E45" s="170"/>
    </row>
  </sheetData>
  <sheetProtection algorithmName="SHA-512" hashValue="zX95eDjBgTU0v0qW9R5x9FEI+A8Z7IFxKW7fP36qFMRDiMH37jneuGHXRf7ynV9mo6+SwPgNcLhn43p0U0HB1w==" saltValue="lrN/vZckyh0dWggRDU66Og==" spinCount="100000" sheet="1" objects="1" scenarios="1" selectLockedCells="1"/>
  <mergeCells count="195">
    <mergeCell ref="AB1:AC1"/>
    <mergeCell ref="A2:E2"/>
    <mergeCell ref="F2:G2"/>
    <mergeCell ref="H2:I2"/>
    <mergeCell ref="J2:K2"/>
    <mergeCell ref="L2:M2"/>
    <mergeCell ref="N2:O2"/>
    <mergeCell ref="P2:Q2"/>
    <mergeCell ref="R2:S2"/>
    <mergeCell ref="T2:U2"/>
    <mergeCell ref="P1:Q1"/>
    <mergeCell ref="R1:S1"/>
    <mergeCell ref="T1:U1"/>
    <mergeCell ref="V1:W1"/>
    <mergeCell ref="X1:Y1"/>
    <mergeCell ref="Z1:AA1"/>
    <mergeCell ref="A1:E1"/>
    <mergeCell ref="F1:G1"/>
    <mergeCell ref="H1:I1"/>
    <mergeCell ref="J1:K1"/>
    <mergeCell ref="L1:M1"/>
    <mergeCell ref="N1:O1"/>
    <mergeCell ref="V2:W2"/>
    <mergeCell ref="X2:Y2"/>
    <mergeCell ref="A4:B4"/>
    <mergeCell ref="C4:E4"/>
    <mergeCell ref="F4:I4"/>
    <mergeCell ref="J4:M4"/>
    <mergeCell ref="N4:Q4"/>
    <mergeCell ref="R4:U4"/>
    <mergeCell ref="V4:Y4"/>
    <mergeCell ref="Z4:AC4"/>
    <mergeCell ref="Z2:AA2"/>
    <mergeCell ref="AB2:AC2"/>
    <mergeCell ref="A3:B3"/>
    <mergeCell ref="C3:E3"/>
    <mergeCell ref="F3:I3"/>
    <mergeCell ref="J3:M3"/>
    <mergeCell ref="N3:Q3"/>
    <mergeCell ref="R3:U3"/>
    <mergeCell ref="V3:Y3"/>
    <mergeCell ref="Z3:AC3"/>
    <mergeCell ref="A5:E5"/>
    <mergeCell ref="A6:E6"/>
    <mergeCell ref="F6:G6"/>
    <mergeCell ref="H6:I6"/>
    <mergeCell ref="J6:K6"/>
    <mergeCell ref="L6:M6"/>
    <mergeCell ref="N6:O6"/>
    <mergeCell ref="P6:Q6"/>
    <mergeCell ref="R6:S6"/>
    <mergeCell ref="T6:U6"/>
    <mergeCell ref="V6:W6"/>
    <mergeCell ref="X6:Y6"/>
    <mergeCell ref="Z6:AA6"/>
    <mergeCell ref="AB6:AC6"/>
    <mergeCell ref="A7:E7"/>
    <mergeCell ref="F7:G7"/>
    <mergeCell ref="H7:I7"/>
    <mergeCell ref="J7:K7"/>
    <mergeCell ref="L7:M7"/>
    <mergeCell ref="T8:U8"/>
    <mergeCell ref="V8:W8"/>
    <mergeCell ref="X8:Y8"/>
    <mergeCell ref="Z8:AA8"/>
    <mergeCell ref="AB8:AC8"/>
    <mergeCell ref="A9:E9"/>
    <mergeCell ref="Z7:AA7"/>
    <mergeCell ref="AB7:AC7"/>
    <mergeCell ref="A8:E8"/>
    <mergeCell ref="F8:G8"/>
    <mergeCell ref="H8:I8"/>
    <mergeCell ref="J8:K8"/>
    <mergeCell ref="L8:M8"/>
    <mergeCell ref="N8:O8"/>
    <mergeCell ref="P8:Q8"/>
    <mergeCell ref="R8:S8"/>
    <mergeCell ref="N7:O7"/>
    <mergeCell ref="P7:Q7"/>
    <mergeCell ref="R7:S7"/>
    <mergeCell ref="T7:U7"/>
    <mergeCell ref="V7:W7"/>
    <mergeCell ref="X7:Y7"/>
    <mergeCell ref="A18:A19"/>
    <mergeCell ref="B18:E18"/>
    <mergeCell ref="B19:E19"/>
    <mergeCell ref="B10:E10"/>
    <mergeCell ref="B11:E11"/>
    <mergeCell ref="B12:E12"/>
    <mergeCell ref="A13:A14"/>
    <mergeCell ref="B13:E13"/>
    <mergeCell ref="B14:E14"/>
    <mergeCell ref="B20:E20"/>
    <mergeCell ref="B21:E21"/>
    <mergeCell ref="B22:E22"/>
    <mergeCell ref="B23:E23"/>
    <mergeCell ref="B24:E24"/>
    <mergeCell ref="B25:E25"/>
    <mergeCell ref="B15:E15"/>
    <mergeCell ref="B16:E16"/>
    <mergeCell ref="B17:E17"/>
    <mergeCell ref="A34:A35"/>
    <mergeCell ref="B34:E35"/>
    <mergeCell ref="F34:F35"/>
    <mergeCell ref="G34:G35"/>
    <mergeCell ref="H34:H35"/>
    <mergeCell ref="I34:I35"/>
    <mergeCell ref="B26:E26"/>
    <mergeCell ref="B27:E27"/>
    <mergeCell ref="B28:E28"/>
    <mergeCell ref="B31:E31"/>
    <mergeCell ref="B32:E32"/>
    <mergeCell ref="B33:E33"/>
    <mergeCell ref="B29:E29"/>
    <mergeCell ref="B30:E30"/>
    <mergeCell ref="R34:R35"/>
    <mergeCell ref="S34:S35"/>
    <mergeCell ref="T34:T35"/>
    <mergeCell ref="U34:U35"/>
    <mergeCell ref="J34:J35"/>
    <mergeCell ref="K34:K35"/>
    <mergeCell ref="L34:L35"/>
    <mergeCell ref="M34:M35"/>
    <mergeCell ref="N34:N35"/>
    <mergeCell ref="O34:O35"/>
    <mergeCell ref="L36:L37"/>
    <mergeCell ref="M36:M37"/>
    <mergeCell ref="N36:N37"/>
    <mergeCell ref="O36:O37"/>
    <mergeCell ref="P36:P37"/>
    <mergeCell ref="Q36:Q37"/>
    <mergeCell ref="AB34:AB35"/>
    <mergeCell ref="AC34:AC35"/>
    <mergeCell ref="A36:A37"/>
    <mergeCell ref="B36:E37"/>
    <mergeCell ref="F36:F37"/>
    <mergeCell ref="G36:G37"/>
    <mergeCell ref="H36:H37"/>
    <mergeCell ref="I36:I37"/>
    <mergeCell ref="J36:J37"/>
    <mergeCell ref="K36:K37"/>
    <mergeCell ref="V34:V35"/>
    <mergeCell ref="W34:W35"/>
    <mergeCell ref="X34:X35"/>
    <mergeCell ref="Y34:Y35"/>
    <mergeCell ref="Z34:Z35"/>
    <mergeCell ref="AA34:AA35"/>
    <mergeCell ref="P34:P35"/>
    <mergeCell ref="Q34:Q35"/>
    <mergeCell ref="X36:X37"/>
    <mergeCell ref="Y36:Y37"/>
    <mergeCell ref="Z36:Z37"/>
    <mergeCell ref="AA36:AA37"/>
    <mergeCell ref="AB36:AB37"/>
    <mergeCell ref="AC36:AC37"/>
    <mergeCell ref="R36:R37"/>
    <mergeCell ref="S36:S37"/>
    <mergeCell ref="T36:T37"/>
    <mergeCell ref="U36:U37"/>
    <mergeCell ref="V36:V37"/>
    <mergeCell ref="W36:W37"/>
    <mergeCell ref="V39:W39"/>
    <mergeCell ref="Z39:AA39"/>
    <mergeCell ref="J40:M40"/>
    <mergeCell ref="N40:Q40"/>
    <mergeCell ref="S40:U40"/>
    <mergeCell ref="V40:Y40"/>
    <mergeCell ref="Z40:AC40"/>
    <mergeCell ref="A38:E38"/>
    <mergeCell ref="A39:C39"/>
    <mergeCell ref="F39:G39"/>
    <mergeCell ref="J39:K39"/>
    <mergeCell ref="N39:O39"/>
    <mergeCell ref="R39:S39"/>
    <mergeCell ref="A44:E44"/>
    <mergeCell ref="Z41:AC41"/>
    <mergeCell ref="A42:E43"/>
    <mergeCell ref="F42:I43"/>
    <mergeCell ref="J42:M43"/>
    <mergeCell ref="N42:Q43"/>
    <mergeCell ref="R42:U43"/>
    <mergeCell ref="V42:Y43"/>
    <mergeCell ref="Z42:AC43"/>
    <mergeCell ref="A41:E41"/>
    <mergeCell ref="F41:I41"/>
    <mergeCell ref="J41:M41"/>
    <mergeCell ref="N41:Q41"/>
    <mergeCell ref="R41:U41"/>
    <mergeCell ref="V41:Y41"/>
    <mergeCell ref="F44:I44"/>
    <mergeCell ref="J44:M44"/>
    <mergeCell ref="N44:Q44"/>
    <mergeCell ref="R44:U44"/>
    <mergeCell ref="V44:Y44"/>
    <mergeCell ref="Z44:AC44"/>
  </mergeCells>
  <dataValidations xWindow="950" yWindow="353" count="28">
    <dataValidation type="list" showInputMessage="1" promptTitle="Select Reason &amp; Override" prompt="Dropdown arrow on next page due to Excel formatting. _x000a__x000a_Select one reason from the drop down list._x000a__x000a_To override, enter reason(s) and/or additional text." sqref="F42:AC43" xr:uid="{935618E2-734A-43B4-AA65-E55A62E58DB2}">
      <formula1>OverpaymentReason</formula1>
    </dataValidation>
    <dataValidation type="list" allowBlank="1" showInputMessage="1" errorTitle="Error" error="Select reason from the drop down list. " promptTitle="Select Reason &amp; Override" prompt="Select one reason from the drop down list. _x000a__x000a_To override, enter reason(s) and/or additional text._x000a_" sqref="A42:E43" xr:uid="{62028DBD-3D64-4D19-BD02-CA1A4F0247AD}">
      <formula1>AuxiliaryReason</formula1>
    </dataValidation>
    <dataValidation type="list" showInputMessage="1" showErrorMessage="1" errorTitle="Required" error="Select the Time Limit Year." promptTitle="Select" prompt="Select the Time Limit Year." sqref="F6:AC6" xr:uid="{9328E0EB-5164-475C-9965-1DB77186DA48}">
      <formula1>Year</formula1>
    </dataValidation>
    <dataValidation type="textLength" operator="equal" allowBlank="1" showInputMessage="1" showErrorMessage="1" errorTitle="Error" error="Text length must be 21 characters in MM/DD/YYYY-MM/DD/YYYY format." promptTitle="Enter" prompt="Enter the W-2 Payment Period in MM/DD/YYYY-MM/DD/YYYY format." sqref="D39" xr:uid="{D9424229-7BD0-4316-A017-0674902EB2A6}">
      <formula1>21</formula1>
    </dataValidation>
    <dataValidation type="textLength" showInputMessage="1" showErrorMessage="1" errorTitle="Required" error="Enter Participant Name." promptTitle="Enter Participant Name" prompt="Allows up to 85 characters." sqref="A2:E2" xr:uid="{F089B2E8-1E0C-4A42-8777-295C6EF79F2F}">
      <formula1>1</formula1>
      <formula2>85</formula2>
    </dataValidation>
    <dataValidation type="textLength" operator="equal" showInputMessage="1" showErrorMessage="1" errorTitle="Required" error="Enter Case Number" promptTitle="Enter Case Number" prompt="Must be 10 characters." sqref="A4:B4" xr:uid="{0C58C220-4EE3-44D4-9C09-803EE0D4B4AC}">
      <formula1>10</formula1>
    </dataValidation>
    <dataValidation type="textLength" showInputMessage="1" showErrorMessage="1" errorTitle="Required" error="Enter Worker Name &amp; ID." promptTitle="Enter Worker Name &amp; ID" prompt="Allows up to 85 characters." sqref="F2:G2 J2:K2 N2:O2 R2:S2 V2:W2 Z2:AA2" xr:uid="{468E3E0A-0D48-419A-810E-E72581E12ADD}">
      <formula1>1</formula1>
      <formula2>85</formula2>
    </dataValidation>
    <dataValidation type="textLength" operator="equal" showInputMessage="1" showErrorMessage="1" errorTitle="Required" error="Enter Date in MM/DD/CCYYY." promptTitle="Enter Date" prompt="Enter Date in MM/DD/CCYY format. _x000a__x000a_Must be 10 characters." sqref="H2:I2 L2:M2 P2:Q2 T2:U2 X2:Y2 AB2:AC2" xr:uid="{24410333-181B-4130-8B07-A02BF315492D}">
      <formula1>10</formula1>
    </dataValidation>
    <dataValidation type="textLength" operator="equal" showInputMessage="1" showErrorMessage="1" errorTitle="Required" error="Enter BRITS Referral &amp; Claim Number." promptTitle="Enter " prompt="Enter the BRITS Referral and Claim Number in 10-digit/10-digit format._x000a__x000a_If the first number is a leading zero, enter ' before the 0 for excel to capture the leading 0._x000a__x000a_Must be 21 characters._x000a_" sqref="C4:E4" xr:uid="{015A4A22-127E-40D0-96FB-29A8D74A728F}">
      <formula1>21</formula1>
    </dataValidation>
    <dataValidation type="list" showInputMessage="1" errorTitle="Required" error="Select the Monthly W-2 Participation Period." promptTitle="Select" prompt="Select or Enter the Monthly W-2 Participation Period." sqref="F7:AC7" xr:uid="{B82C7204-4862-4A73-B677-7EDB39479D48}">
      <formula1>Monthly</formula1>
    </dataValidation>
    <dataValidation type="whole" showInputMessage="1" showErrorMessage="1" errorTitle="Error" error="Enter whole numbers only. The amount must be $0 to $99999._x000a__x000a_Enter Vehicle Asset(s) amount from the CWW Asset Information Summary page." promptTitle="Enter Vehicle Asset(s)" prompt="Enter Vehicle Asset(s) amount from the CWW Asset Information Summary page._x000a_" sqref="F10 H10 J10 L10 N10 P10 R10 T10 V10 X10 Z10 AB10" xr:uid="{57EF28E6-632B-45AD-AA30-F35559333CC3}">
      <formula1>0</formula1>
      <formula2>99999</formula2>
    </dataValidation>
    <dataValidation type="whole" showInputMessage="1" showErrorMessage="1" errorTitle="Error" error="Enter whole numbers only. The amount must be $0 to $99999._x000a__x000a_Enter Other Asset(s) amount from the CWW Asset Information Summary page._x000a__x000a_Reminder: Vehicle Asset(s) must be separated out from all Other Asset(s) listed." promptTitle="Enter Other Asset(s)" prompt="Enter Other Asset(s) amount from the CWW Asset Information Summary page._x000a__x000a_Reminder: Vehicle Asset(s) must be separated out from all Other Asset(s) listed." sqref="F11:AC11" xr:uid="{CDB45D31-BEFA-4473-A960-9BCA6B2F4E6C}">
      <formula1>0</formula1>
      <formula2>99999</formula2>
    </dataValidation>
    <dataValidation type="whole" showInputMessage="1" showErrorMessage="1" errorTitle="Error" error="Enter whole numbers only. The amount must be $0 to $99999._x000a__x000a_Enter Vehicle Asset(s) amount from the CWW Asset Information Summary page._x000a_" promptTitle="Enter Vehicle Asset(s)" prompt="Enter Vehicle Asset(s) amount from the CWW Asset Information Summary page._x000a_" sqref="G10 I10 K10 M10 O10 Q10 S10 U10 W10 Y10 AA10 AC10" xr:uid="{9CBEBC49-745F-465F-B466-E0E2BD471ED3}">
      <formula1>0</formula1>
      <formula2>99999</formula2>
    </dataValidation>
    <dataValidation type="whole" showInputMessage="1" showErrorMessage="1" errorTitle="Error" error="Enter whole numbers only. The amount must be $0 to $99999._x000a__x000a_Total and enter Earned Income from the CWW Employment Summary page." promptTitle="Enter Earned Income" prompt="Total and enter Earned Income from the CWW Employment Summary page." sqref="F15:AC15" xr:uid="{9F1C5036-D3C8-4DE1-9D36-CCC4F10B9F28}">
      <formula1>0</formula1>
      <formula2>99999</formula2>
    </dataValidation>
    <dataValidation type="whole" showInputMessage="1" showErrorMessage="1" errorTitle="Error" error="Enter whole numbers only. The amount must be $0 to $99999._x000a__x000a_Total and enter the Unearned Income from the CWW Unearned Income Summary page." promptTitle="Enter Unearned Income" prompt="Total and enter the Unearned Income from the CWW Unearned Income Summary page." sqref="F16:AC16" xr:uid="{B8842DC2-CCD3-4C9B-80AF-635AE916790B}">
      <formula1>0</formula1>
      <formula2>99999</formula2>
    </dataValidation>
    <dataValidation type="whole" showInputMessage="1" showErrorMessage="1" errorTitle="Required" error="Enter whole numbers only. The amount must be $0 to $673._x000a__x000a_Enter the Drug Felon Penalty." promptTitle="Enter Drug Felon Penalty" prompt="Excel will populate the entry in the Corrected column. _x000a__x000a_Review the CWW Drug Felon page to determine the amount. _x000a__x000a_Applies to CSJ and W-2T placement. W-2 Manual 11.7.1._x000a_" sqref="F21 H21 J21 L21 N21 P21 R21 T21 V21 X21 Z21 AB21" xr:uid="{B62A3D25-C66B-41AF-91A6-EF1B04D121F3}">
      <formula1>0</formula1>
      <formula2>673</formula2>
    </dataValidation>
    <dataValidation type="whole" showInputMessage="1" showErrorMessage="1" errorTitle="Error" error="Enter whole numbers only. The amount must be $0 to $673." promptTitle="Enter the Learnfare Penalty" prompt="Review the CWW School Enrollment for each child to determine the amount. _x000a__x000a_Applies to CSJ, TMP. and W-2T placement. The minimum amount is $50 per month per child, not to exceed $150 per month. W-2 Manual 16.4.1._x000a_" sqref="F22 H22 J22 L22 N22 P22 R22 T22 V22 X22 Z22 AB22" xr:uid="{53587A4A-043C-4975-978B-4E4557F8532F}">
      <formula1>0</formula1>
      <formula2>673</formula2>
    </dataValidation>
    <dataValidation type="whole" showInputMessage="1" showErrorMessage="1" errorTitle="Required" error="Enter whole numbers only. The amount must be $0 to $673._x000a__x000a_Enter the Nonparticipation Penalty." promptTitle="Enter Nonparticipation Penalty" prompt="The original applied hours of nonparticipation amount can be found on CARES Mainframe Screen IQWD or CWW --&gt; W-2 Payment Issuance --&gt; Payment History --&gt; W-2 Payment Details. " sqref="F23 H23 J23 L23 N23 P23 R23 T23 V23 X23 Z23 AB23" xr:uid="{4A4AE386-ACA1-4F76-A4BC-121E819BAEC7}">
      <formula1>0</formula1>
      <formula2>673</formula2>
    </dataValidation>
    <dataValidation type="whole" showInputMessage="1" showErrorMessage="1" errorTitle="Error" error="Enter whole numbers only. The amount must be $0 to $673._x000a__x000a_Enter the Prior Monthly Recoupment Amount" promptTitle="Enter Prior Monthly Recoupment" prompt="The original amount can be found on CARES Mainframe Screen IQWD or CWW--&gt;W-2 Payment Issuance--&gt;Payment History--&gt;W-2 Payment Details. _x000a__x000a_This amount will not change since the recoupment has already occurred. BRITS tracks all recoupments._x000a_" sqref="F26 H26 J26 L26 N26 P26 R26 T26 V26 X26 Z26 AB26" xr:uid="{43511842-9C0C-4830-8207-2A273DEB5C28}">
      <formula1>0</formula1>
      <formula2>673</formula2>
    </dataValidation>
    <dataValidation type="whole" showInputMessage="1" showErrorMessage="1" errorTitle="Error" error="Enter whole numbers only. The amount must be $0 to $673._x000a__x000a_Enter the Actual W-2 Payment Issued." promptTitle="Enter Actual W-2 Payment Issued" prompt="Enter the Original W-2 Payment that was issued. _x000a__x000a_The original amount can be found on CARES Mainframe Screen IQAF/IQWD or CWW--&gt; W-2 Payment Issuance --&gt; Payment History. _x000a__x000a_Excel will populate the entry in the Corrected column. " sqref="F28 H28 J28 L28 N28 P28 R28 T28 V28 X28 Z28 AB28" xr:uid="{54956803-CC54-4D2F-8DED-464A5FA481F8}">
      <formula1>0</formula1>
      <formula2>673</formula2>
    </dataValidation>
    <dataValidation type="whole" showInputMessage="1" showErrorMessage="1" errorTitle="Error" error="Enter whole numbers only. The amount must be $0 to $673._x000a__x000a_Enter the Base W-2 Payment Amount." promptTitle="Corrected" prompt="Enter the Corrected Base W-2 Payment Amount." sqref="G20 I20 K20 M20 O20 Q20 S20 U20 W20 Y20 AA20 AC20" xr:uid="{19513545-96A6-4B45-A3AA-54730BA76620}">
      <formula1>0</formula1>
      <formula2>673</formula2>
    </dataValidation>
    <dataValidation type="whole" showInputMessage="1" showErrorMessage="1" errorTitle="Required" error="Enter whole numbers only. The amount must be $0 to $673._x000a__x000a_Enter the Base W-2 Payment Amount." promptTitle="Enter Base W-2 Payment Amount." prompt="Found on CARES Mainframe Screen IQWD or CWW--&gt; W-2 Payment Issuance --&gt; Payment History --&gt; W-2 Payment Details." sqref="F20 H20 J20 L20 N20 P20 R20 T20 V20 X20 Z20 AB20" xr:uid="{9F423437-B979-4411-A0B1-F1A475ECBABD}">
      <formula1>0</formula1>
      <formula2>673</formula2>
    </dataValidation>
    <dataValidation type="whole" showInputMessage="1" showErrorMessage="1" errorTitle="Error" error="Enter whole numbers only. The amount must be $0 to $673._x000a__x000a_Enter the Drug Felon Penalty." promptTitle="Corrected" prompt="Enter the Corrected Drug Felon Penalty._x000a__x000a_Review the CWW Drug Felon page to determine the amount. _x000a__x000a_Applies to CSJ and W-2T placement. W-2 Manual 11.7.1._x000a_" sqref="G21 I21 K21 M21 O21 Q21 S21 U21 W21 Y21 AA21 AC21" xr:uid="{EBEECD9F-2746-4832-912C-D52D0A272367}">
      <formula1>0</formula1>
      <formula2>673</formula2>
    </dataValidation>
    <dataValidation type="whole" showInputMessage="1" showErrorMessage="1" errorTitle="Error" error="Enter whole numbers only. The amount must be $0 to $673._x000a__x000a_Enter the Corrected Learnfare Penalty._x000a_" promptTitle="Corrected" prompt="Enter the Corrected Learnfare Penalty._x000a__x000a_Review the CWW School Enrollment for each child to determine the amount. _x000a__x000a_Applies to CSJ, TMP. and W-2T placement. The minimum amount is $50 per month per child, not to exceed $150 per month. W-2 Manual 16.4.1._x000a_" sqref="G22 I22 K22 M22 O22 Q22 S22 U22 W22 Y22 AA22 AC22" xr:uid="{AC4AB4E5-C62B-42FC-B5EF-054D086B11D5}">
      <formula1>0</formula1>
      <formula2>673</formula2>
    </dataValidation>
    <dataValidation type="whole" showInputMessage="1" showErrorMessage="1" errorTitle="Required" error="Enter whole numbers only. The amount must be $0 to $673._x000a__x000a_Enter the Nonparticipation Penalty." promptTitle="Corrected" prompt="Enter the Corrected Nonparticipation Penalty._x000a__x000a_The original applied hours of nonparticipation amount can be found on CARES Mainframe Screen IQWD or CWW --&gt; W-2 Payment Issuance --&gt; Payment History --&gt; W-2 Payment Details. " sqref="G23 I23 K23 M23 O23 Q23 S23 U23 W23 Y23 AA23 AC23" xr:uid="{91418CF9-801A-4EE0-8B35-0690F6324622}">
      <formula1>0</formula1>
      <formula2>673</formula2>
    </dataValidation>
    <dataValidation type="whole" showInputMessage="1" showErrorMessage="1" errorTitle="Error" error="Enter whole numbers only. The amount must be $0 to $673.  _x000a__x000a_Enter the Child Support Retained Amount." promptTitle="Enter Child Support Retained" prompt="For nonfinancial or financial eligibility reasons._x000a__x000a_Log into KIDS to view the Participant Account Statement. Select the DIST transaction type. Review each Transaction Date/Type: DIST, From Debt Class: CSUPP, Amount Appliedk: [Value], and PA: R." sqref="G33 I33 K33 M33 O33 Q33 S33 U33 W33 Y33 AA33 AC33" xr:uid="{78AE0869-FDEC-4B0D-A10A-954EAEE69DDE}">
      <formula1>0</formula1>
      <formula2>673</formula2>
    </dataValidation>
    <dataValidation type="textLength" operator="equal" showInputMessage="1" showErrorMessage="1" errorTitle="Error" error="Text length must be 21 characters in MM/DD/YYYY-MM/DD/YYYY format." promptTitle="Enter" prompt="Enter the W-2 Overpayment Period in MM/DD/YYYY-MM/DD/YYYY format." sqref="H39" xr:uid="{AE7E8943-265A-4C5C-BBCD-43C3DCF723A9}">
      <formula1>21</formula1>
    </dataValidation>
    <dataValidation type="list" allowBlank="1" showInputMessage="1" showErrorMessage="1" errorTitle="Error" error="Select the Assistance Group size from the drop down list. " promptTitle="Select" prompt="Select the Assistance Group size from the drop down list. _x000a__x000a_The drop down list changes based on the Time Limit Year selected from the W-2 Payment Calculator. " sqref="F9:AC9" xr:uid="{A64882C9-6EB6-4797-AFC3-6914B2CF68FF}">
      <formula1>W2Group</formula1>
    </dataValidation>
  </dataValidations>
  <printOptions horizontalCentered="1" verticalCentered="1"/>
  <pageMargins left="0.5" right="0.5" top="0.75" bottom="0.5" header="0.25" footer="0.25"/>
  <pageSetup scale="95" fitToHeight="0" orientation="portrait" blackAndWhite="1" r:id="rId1"/>
  <headerFooter>
    <oddHeader xml:space="preserve">&amp;L&amp;"Roboto,Bold"&amp;14                           Wisconsin Works (W-2) Overpayment Worksheet&amp;"Roboto,Regular"&amp;8
                     Personal Information you provide may be used for secondary purposes [Privacy Law, s. 15.04 (1)(m). Wisconsin Statutes]
</oddHeader>
  </headerFooter>
  <colBreaks count="5" manualBreakCount="5">
    <brk id="9" max="42" man="1"/>
    <brk id="13" max="1048575" man="1"/>
    <brk id="17" max="1048575" man="1"/>
    <brk id="21" max="1048575" man="1"/>
    <brk id="25" max="1048575" man="1"/>
  </colBreaks>
  <extLst>
    <ext xmlns:x14="http://schemas.microsoft.com/office/spreadsheetml/2009/9/main" uri="{CCE6A557-97BC-4b89-ADB6-D9C93CAAB3DF}">
      <x14:dataValidations xmlns:xm="http://schemas.microsoft.com/office/excel/2006/main" xWindow="950" yWindow="353" count="1">
        <x14:dataValidation type="list" allowBlank="1" showInputMessage="1" showErrorMessage="1" promptTitle="To Override" prompt="Enter the TIme Limit Month." xr:uid="{5DEA0D72-AF3F-4E25-BAC1-0142A7A625A3}">
          <x14:formula1>
            <xm:f>source!$G$2:$G$13</xm:f>
          </x14:formula1>
          <xm:sqref>F8:AC8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58CCEE-867D-49C6-A118-160B559A61B8}">
  <sheetPr>
    <pageSetUpPr fitToPage="1"/>
  </sheetPr>
  <dimension ref="A1:G12"/>
  <sheetViews>
    <sheetView view="pageLayout" zoomScaleNormal="100" workbookViewId="0">
      <selection activeCell="A6" sqref="A6"/>
    </sheetView>
  </sheetViews>
  <sheetFormatPr defaultColWidth="9.109375" defaultRowHeight="14.4" x14ac:dyDescent="0.3"/>
  <cols>
    <col min="1" max="1" width="18.44140625" style="26" customWidth="1"/>
    <col min="2" max="2" width="21" style="26" customWidth="1"/>
    <col min="3" max="3" width="20" style="26" customWidth="1"/>
    <col min="4" max="4" width="18.109375" style="26" customWidth="1"/>
    <col min="5" max="5" width="21.5546875" style="26" customWidth="1"/>
    <col min="6" max="6" width="23" style="26" customWidth="1"/>
    <col min="7" max="7" width="30.109375" style="26" customWidth="1"/>
    <col min="8" max="16384" width="9.109375" style="26"/>
  </cols>
  <sheetData>
    <row r="1" spans="1:7" ht="21" x14ac:dyDescent="0.4">
      <c r="A1" s="452" t="s">
        <v>295</v>
      </c>
      <c r="B1" s="452"/>
      <c r="C1" s="452"/>
      <c r="D1" s="452"/>
      <c r="E1" s="452"/>
      <c r="F1" s="452"/>
      <c r="G1" s="452"/>
    </row>
    <row r="2" spans="1:7" x14ac:dyDescent="0.3">
      <c r="A2" s="453"/>
      <c r="B2" s="453"/>
      <c r="C2" s="453"/>
      <c r="D2" s="453"/>
      <c r="E2" s="453"/>
      <c r="F2" s="453"/>
      <c r="G2" s="453"/>
    </row>
    <row r="3" spans="1:7" x14ac:dyDescent="0.3">
      <c r="A3" s="454" t="s">
        <v>313</v>
      </c>
      <c r="B3" s="454"/>
      <c r="C3" s="454"/>
      <c r="D3" s="454"/>
      <c r="E3" s="454"/>
      <c r="F3" s="454"/>
      <c r="G3" s="454"/>
    </row>
    <row r="4" spans="1:7" x14ac:dyDescent="0.3">
      <c r="A4" s="383"/>
      <c r="B4" s="383"/>
      <c r="C4" s="383"/>
      <c r="D4" s="383"/>
      <c r="E4" s="383"/>
      <c r="F4" s="383"/>
      <c r="G4" s="383"/>
    </row>
    <row r="5" spans="1:7" s="167" customFormat="1" ht="43.2" x14ac:dyDescent="0.3">
      <c r="A5" s="163" t="s">
        <v>143</v>
      </c>
      <c r="B5" s="91" t="s">
        <v>296</v>
      </c>
      <c r="C5" s="91" t="s">
        <v>297</v>
      </c>
      <c r="D5" s="91" t="s">
        <v>298</v>
      </c>
      <c r="E5" s="91" t="s">
        <v>299</v>
      </c>
      <c r="F5" s="91" t="s">
        <v>300</v>
      </c>
      <c r="G5" s="164" t="s">
        <v>301</v>
      </c>
    </row>
    <row r="6" spans="1:7" x14ac:dyDescent="0.3">
      <c r="A6" s="159" t="s">
        <v>60</v>
      </c>
      <c r="B6" s="158" t="s">
        <v>60</v>
      </c>
      <c r="C6" s="230" t="s">
        <v>62</v>
      </c>
      <c r="D6" s="158" t="s">
        <v>62</v>
      </c>
      <c r="E6" s="231" t="str">
        <f>IF(C6="Enter","",IF(D6,C6/D6,0))</f>
        <v/>
      </c>
      <c r="F6" s="158" t="s">
        <v>62</v>
      </c>
      <c r="G6" s="232" t="str">
        <f>IF(F6="Enter","",IF((AND(A6="Yes",B6="Yes")),E6*F6,"$0"))</f>
        <v/>
      </c>
    </row>
    <row r="10" spans="1:7" ht="21" x14ac:dyDescent="0.4">
      <c r="A10" s="449" t="s">
        <v>302</v>
      </c>
      <c r="B10" s="450"/>
      <c r="C10" s="450"/>
      <c r="D10" s="450"/>
      <c r="E10" s="450"/>
      <c r="F10" s="450"/>
      <c r="G10" s="451"/>
    </row>
    <row r="11" spans="1:7" ht="43.2" x14ac:dyDescent="0.3">
      <c r="A11" s="163" t="s">
        <v>143</v>
      </c>
      <c r="B11" s="91" t="s">
        <v>296</v>
      </c>
      <c r="C11" s="91" t="s">
        <v>297</v>
      </c>
      <c r="D11" s="91" t="s">
        <v>298</v>
      </c>
      <c r="E11" s="91" t="s">
        <v>299</v>
      </c>
      <c r="F11" s="91" t="s">
        <v>303</v>
      </c>
      <c r="G11" s="164" t="s">
        <v>301</v>
      </c>
    </row>
    <row r="12" spans="1:7" ht="172.8" x14ac:dyDescent="0.3">
      <c r="A12" s="165" t="s">
        <v>314</v>
      </c>
      <c r="B12" s="92" t="s">
        <v>315</v>
      </c>
      <c r="C12" s="92" t="s">
        <v>306</v>
      </c>
      <c r="D12" s="92" t="s">
        <v>307</v>
      </c>
      <c r="E12" s="92" t="s">
        <v>304</v>
      </c>
      <c r="F12" s="92" t="s">
        <v>308</v>
      </c>
      <c r="G12" s="166" t="s">
        <v>305</v>
      </c>
    </row>
  </sheetData>
  <sheetProtection algorithmName="SHA-512" hashValue="JF+IrnvEPaHZZZIZ93JK4/ZrUl903Detm2ZTw6ACqieShAA5nWso8xODSN5MGL/+4wcPZgnvS9RRnMJ0XVP75A==" saltValue="OobWjZz8O75LUb5DAn0WpQ==" spinCount="100000" sheet="1" objects="1" scenarios="1" selectLockedCells="1"/>
  <mergeCells count="5">
    <mergeCell ref="A10:G10"/>
    <mergeCell ref="A1:G1"/>
    <mergeCell ref="A2:G2"/>
    <mergeCell ref="A3:G3"/>
    <mergeCell ref="A4:G4"/>
  </mergeCells>
  <dataValidations xWindow="1291" yWindow="321" count="3">
    <dataValidation type="whole" allowBlank="1" showInputMessage="1" showErrorMessage="1" errorTitle="Error" error="Enter " promptTitle="Enter" prompt="Enter the cumulative overpayment amount." sqref="C6" xr:uid="{CBCCA5FB-4629-4A73-A471-376EF026EA0F}">
      <formula1>0</formula1>
      <formula2>999999</formula2>
    </dataValidation>
    <dataValidation type="whole" showInputMessage="1" showErrorMessage="1" errorTitle="Error" error="Enter whole numbers only from 0 to 72." promptTitle="Enter" prompt="Enter the number of months payments were issued in error." sqref="D6" xr:uid="{8BB73AA3-1463-4A7A-9214-78BB1392919E}">
      <formula1>0</formula1>
      <formula2>72</formula2>
    </dataValidation>
    <dataValidation type="whole" showInputMessage="1" showErrorMessage="1" errorTitle="Error" error="Enter the number of future remaining months. _x000a__x000a_If the case closed this month, count the remaining months left in the eligibility period. " promptTitle="Determining the Remaining Months" prompt="Navigate to CWW under the Override AG Renewal/Review Dates page to determine the remaining months left in the current W-2 Eligibility Period. _x000a__x000a_Enter the number of future remaining months." sqref="F6" xr:uid="{ECFC6C30-F6FC-4DEF-ADD2-89BD7B95C879}">
      <formula1>0</formula1>
      <formula2>6</formula2>
    </dataValidation>
  </dataValidations>
  <printOptions horizontalCentered="1" verticalCentered="1"/>
  <pageMargins left="0.7" right="0.7" top="0.75" bottom="0.75" header="0.3" footer="0.3"/>
  <pageSetup scale="80" orientation="landscape" r:id="rId1"/>
  <headerFooter>
    <oddFooter>&amp;L&amp;"Roboto,Regular"&amp;10DCF-F-5223-E (R. 05/2025)&amp;R&amp;P</oddFooter>
  </headerFooter>
  <extLst>
    <ext xmlns:x14="http://schemas.microsoft.com/office/spreadsheetml/2009/9/main" uri="{CCE6A557-97BC-4b89-ADB6-D9C93CAAB3DF}">
      <x14:dataValidations xmlns:xm="http://schemas.microsoft.com/office/excel/2006/main" xWindow="1291" yWindow="321" count="2">
        <x14:dataValidation type="list" showInputMessage="1" showErrorMessage="1" errorTitle="Error" error="Select Yes or No from the drop down list." promptTitle="Select" prompt="Select Yes or No from the dropdown list." xr:uid="{8812729D-86A3-42FA-A884-4A90295D0499}">
          <x14:formula1>
            <xm:f>Reasons!$D$2:$D$3</xm:f>
          </x14:formula1>
          <xm:sqref>A6</xm:sqref>
        </x14:dataValidation>
        <x14:dataValidation type="list" allowBlank="1" showInputMessage="1" showErrorMessage="1" promptTitle="Select" prompt="Select Yes or No from the dropdown list." xr:uid="{5BA5BD27-8889-40B2-AE7E-63117DFBCC40}">
          <x14:formula1>
            <xm:f>Reasons!$D$2:$D$3</xm:f>
          </x14:formula1>
          <xm:sqref>B6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34</vt:i4>
      </vt:variant>
    </vt:vector>
  </HeadingPairs>
  <TitlesOfParts>
    <vt:vector size="42" baseType="lpstr">
      <vt:lpstr>Reasons</vt:lpstr>
      <vt:lpstr>FPL</vt:lpstr>
      <vt:lpstr>source</vt:lpstr>
      <vt:lpstr>Directions</vt:lpstr>
      <vt:lpstr>W-2PaymentCalculator-DoNotPrint</vt:lpstr>
      <vt:lpstr>W-2 Overpayment Worksheet-Print</vt:lpstr>
      <vt:lpstr>W-2Overpayment Worksheet-unlink</vt:lpstr>
      <vt:lpstr>W-2FutureCostSavingsCalc-Manual</vt:lpstr>
      <vt:lpstr>_2013</vt:lpstr>
      <vt:lpstr>_2014</vt:lpstr>
      <vt:lpstr>_2015</vt:lpstr>
      <vt:lpstr>_2016</vt:lpstr>
      <vt:lpstr>_2017</vt:lpstr>
      <vt:lpstr>_2018</vt:lpstr>
      <vt:lpstr>_2019</vt:lpstr>
      <vt:lpstr>_2020</vt:lpstr>
      <vt:lpstr>_2021</vt:lpstr>
      <vt:lpstr>_2022</vt:lpstr>
      <vt:lpstr>_2023</vt:lpstr>
      <vt:lpstr>_2024</vt:lpstr>
      <vt:lpstr>_2025</vt:lpstr>
      <vt:lpstr>'W-2Overpayment Worksheet-unlink'!Amount</vt:lpstr>
      <vt:lpstr>Amount</vt:lpstr>
      <vt:lpstr>AuxiliaryReason</vt:lpstr>
      <vt:lpstr>BasePayment</vt:lpstr>
      <vt:lpstr>DailyRate</vt:lpstr>
      <vt:lpstr>DaysCount</vt:lpstr>
      <vt:lpstr>Delayed</vt:lpstr>
      <vt:lpstr>FPL</vt:lpstr>
      <vt:lpstr>FPLHelper</vt:lpstr>
      <vt:lpstr>FPLYear</vt:lpstr>
      <vt:lpstr>Monthly</vt:lpstr>
      <vt:lpstr>OverpaymentReason</vt:lpstr>
      <vt:lpstr>Placement</vt:lpstr>
      <vt:lpstr>Directions!Print_Area</vt:lpstr>
      <vt:lpstr>'W-2 Overpayment Worksheet-Print'!Print_Area</vt:lpstr>
      <vt:lpstr>'W-2 Overpayment Worksheet-Print'!Print_Titles</vt:lpstr>
      <vt:lpstr>'W-2Overpayment Worksheet-unlink'!Print_Titles</vt:lpstr>
      <vt:lpstr>Table1</vt:lpstr>
      <vt:lpstr>TimeLimit</vt:lpstr>
      <vt:lpstr>W2Group</vt:lpstr>
      <vt:lpstr>Year</vt:lpstr>
    </vt:vector>
  </TitlesOfParts>
  <Company>DCF - State of Wisconsin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Wisconsin Works (W-2) Overpayment Worksheet, DCF-F-5223-E</dc:title>
  <dc:subject>Division of Family and Economic Security</dc:subject>
  <dc:creator/>
  <cp:keywords>department of children and families, division of family and economic security, bureau of working families, dcf-f-5223-e wisconsin works overpayment worksheet, dcf-f-5223-e w-2 overpayment worksheet, dcf-f-5223-e, wisconsin works overpayment worksheet, w-2 overpayment worksheet, wisconsin works, w-2</cp:keywords>
  <dc:description>R. 05/2025</dc:description>
  <cp:lastModifiedBy>Wilkins, Cheryllynn - DCF</cp:lastModifiedBy>
  <cp:lastPrinted>2025-02-10T19:27:44Z</cp:lastPrinted>
  <dcterms:created xsi:type="dcterms:W3CDTF">2020-03-19T15:11:48Z</dcterms:created>
  <dcterms:modified xsi:type="dcterms:W3CDTF">2025-05-20T15:10:07Z</dcterms:modified>
  <cp:category>Forms</cp:category>
</cp:coreProperties>
</file>