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dcfint.wistate.us\share\DECE\All DECE\BOP\IT and Training\00 - BOP IT Requests\2026\02 12 2026 Head Start Supplemental Spreadsheet\"/>
    </mc:Choice>
  </mc:AlternateContent>
  <xr:revisionPtr revIDLastSave="0" documentId="13_ncr:1_{21DBD3CC-4024-445A-BE09-B0D24760B743}" xr6:coauthVersionLast="47" xr6:coauthVersionMax="47" xr10:uidLastSave="{00000000-0000-0000-0000-000000000000}"/>
  <bookViews>
    <workbookView xWindow="28680" yWindow="-30" windowWidth="29040" windowHeight="17520" tabRatio="582" xr2:uid="{00000000-000D-0000-FFFF-FFFF00000000}"/>
  </bookViews>
  <sheets>
    <sheet name="1. Funding and Enrollment" sheetId="1" r:id="rId1"/>
    <sheet name="2. Program Design and Locations" sheetId="2" r:id="rId2"/>
    <sheet name="3. Budget Plan" sheetId="20" r:id="rId3"/>
    <sheet name="4. Projected Monthly Costs" sheetId="10" r:id="rId4"/>
    <sheet name="5. Summary" sheetId="12" r:id="rId5"/>
    <sheet name="Allocation Chart" sheetId="11" state="hidden" r:id="rId6"/>
    <sheet name="Dropdowns" sheetId="15" state="hidden" r:id="rId7"/>
    <sheet name="LocationData" sheetId="16" state="hidden" r:id="rId8"/>
  </sheets>
  <definedNames>
    <definedName name="_xlnm._FilterDatabase" localSheetId="5" hidden="1">'Allocation Chart'!$A$2:$T$48</definedName>
    <definedName name="_xlnm._FilterDatabase" localSheetId="7" hidden="1">LocationData!$A$2:$V$239</definedName>
    <definedName name="CReg">LocationData!$F$2:$I$2</definedName>
    <definedName name="LocationLookup">LocationData!$E$3:$V$306</definedName>
    <definedName name="_xlnm.Print_Area" localSheetId="0">'1. Funding and Enrollment'!$A$1:$H$46</definedName>
    <definedName name="_xlnm.Print_Area" localSheetId="1">'2. Program Design and Locations'!$A$4:$AB$77</definedName>
    <definedName name="_xlnm.Print_Area" localSheetId="2">'3. Budget Plan'!$A$1:$F$290</definedName>
    <definedName name="_xlnm.Print_Area" localSheetId="3">'4. Projected Monthly Costs'!$A$1:$H$19</definedName>
    <definedName name="_xlnm.Print_Area" localSheetId="4">'5. Summary'!$A$1:$H$43</definedName>
    <definedName name="YSReg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6" i="16" l="1"/>
  <c r="Q306" i="16"/>
  <c r="L306" i="16"/>
  <c r="E306" i="16"/>
  <c r="T305" i="16"/>
  <c r="Q305" i="16"/>
  <c r="L305" i="16"/>
  <c r="E305" i="16"/>
  <c r="T304" i="16"/>
  <c r="Q304" i="16"/>
  <c r="L304" i="16"/>
  <c r="E304" i="16"/>
  <c r="T303" i="16"/>
  <c r="Q303" i="16"/>
  <c r="L303" i="16"/>
  <c r="E303" i="16"/>
  <c r="T302" i="16"/>
  <c r="Q302" i="16"/>
  <c r="L302" i="16"/>
  <c r="E302" i="16"/>
  <c r="T301" i="16"/>
  <c r="Q301" i="16"/>
  <c r="L301" i="16"/>
  <c r="E301" i="16"/>
  <c r="T300" i="16"/>
  <c r="Q300" i="16"/>
  <c r="L300" i="16"/>
  <c r="E300" i="16"/>
  <c r="T299" i="16"/>
  <c r="Q299" i="16"/>
  <c r="L299" i="16"/>
  <c r="E299" i="16"/>
  <c r="T298" i="16"/>
  <c r="Q298" i="16"/>
  <c r="L298" i="16"/>
  <c r="E298" i="16"/>
  <c r="T297" i="16"/>
  <c r="Q297" i="16"/>
  <c r="L297" i="16"/>
  <c r="E297" i="16"/>
  <c r="T296" i="16"/>
  <c r="Q296" i="16"/>
  <c r="L296" i="16"/>
  <c r="E296" i="16"/>
  <c r="T295" i="16"/>
  <c r="Q295" i="16"/>
  <c r="L295" i="16"/>
  <c r="E295" i="16"/>
  <c r="T294" i="16"/>
  <c r="Q294" i="16"/>
  <c r="L294" i="16"/>
  <c r="E294" i="16"/>
  <c r="T293" i="16"/>
  <c r="Q293" i="16"/>
  <c r="L293" i="16"/>
  <c r="E293" i="16"/>
  <c r="T292" i="16"/>
  <c r="Q292" i="16"/>
  <c r="L292" i="16"/>
  <c r="E292" i="16"/>
  <c r="T291" i="16"/>
  <c r="Q291" i="16"/>
  <c r="L291" i="16"/>
  <c r="E291" i="16"/>
  <c r="T290" i="16"/>
  <c r="Q290" i="16"/>
  <c r="L290" i="16"/>
  <c r="E290" i="16"/>
  <c r="T289" i="16"/>
  <c r="Q289" i="16"/>
  <c r="L289" i="16"/>
  <c r="E289" i="16"/>
  <c r="T288" i="16"/>
  <c r="Q288" i="16"/>
  <c r="L288" i="16"/>
  <c r="E288" i="16"/>
  <c r="T287" i="16"/>
  <c r="Q287" i="16"/>
  <c r="L287" i="16"/>
  <c r="E287" i="16"/>
  <c r="T286" i="16"/>
  <c r="Q286" i="16"/>
  <c r="L286" i="16"/>
  <c r="E286" i="16"/>
  <c r="T285" i="16"/>
  <c r="Q285" i="16"/>
  <c r="L285" i="16"/>
  <c r="E285" i="16"/>
  <c r="T284" i="16"/>
  <c r="Q284" i="16"/>
  <c r="L284" i="16"/>
  <c r="E284" i="16"/>
  <c r="T283" i="16"/>
  <c r="Q283" i="16"/>
  <c r="L283" i="16"/>
  <c r="E283" i="16"/>
  <c r="T282" i="16"/>
  <c r="Q282" i="16"/>
  <c r="L282" i="16"/>
  <c r="E282" i="16"/>
  <c r="T281" i="16"/>
  <c r="Q281" i="16"/>
  <c r="L281" i="16"/>
  <c r="E281" i="16"/>
  <c r="T280" i="16"/>
  <c r="Q280" i="16"/>
  <c r="L280" i="16"/>
  <c r="E280" i="16"/>
  <c r="T279" i="16"/>
  <c r="Q279" i="16"/>
  <c r="L279" i="16"/>
  <c r="E279" i="16"/>
  <c r="T278" i="16"/>
  <c r="Q278" i="16"/>
  <c r="L278" i="16"/>
  <c r="E278" i="16"/>
  <c r="T277" i="16"/>
  <c r="Q277" i="16"/>
  <c r="L277" i="16"/>
  <c r="E277" i="16"/>
  <c r="T276" i="16"/>
  <c r="Q276" i="16"/>
  <c r="L276" i="16"/>
  <c r="E276" i="16"/>
  <c r="T275" i="16"/>
  <c r="Q275" i="16"/>
  <c r="L275" i="16"/>
  <c r="E275" i="16"/>
  <c r="T274" i="16"/>
  <c r="Q274" i="16"/>
  <c r="L274" i="16"/>
  <c r="E274" i="16"/>
  <c r="T273" i="16"/>
  <c r="Q273" i="16"/>
  <c r="L273" i="16"/>
  <c r="E273" i="16"/>
  <c r="T272" i="16"/>
  <c r="Q272" i="16"/>
  <c r="L272" i="16"/>
  <c r="E272" i="16"/>
  <c r="T271" i="16"/>
  <c r="Q271" i="16"/>
  <c r="L271" i="16"/>
  <c r="E271" i="16"/>
  <c r="T270" i="16"/>
  <c r="Q270" i="16"/>
  <c r="L270" i="16"/>
  <c r="E270" i="16"/>
  <c r="T269" i="16"/>
  <c r="Q269" i="16"/>
  <c r="L269" i="16"/>
  <c r="E269" i="16"/>
  <c r="T268" i="16"/>
  <c r="Q268" i="16"/>
  <c r="L268" i="16"/>
  <c r="E268" i="16"/>
  <c r="T267" i="16"/>
  <c r="Q267" i="16"/>
  <c r="L267" i="16"/>
  <c r="E267" i="16"/>
  <c r="T266" i="16"/>
  <c r="Q266" i="16"/>
  <c r="L266" i="16"/>
  <c r="E266" i="16"/>
  <c r="T265" i="16"/>
  <c r="Q265" i="16"/>
  <c r="L265" i="16"/>
  <c r="E265" i="16"/>
  <c r="T264" i="16"/>
  <c r="Q264" i="16"/>
  <c r="L264" i="16"/>
  <c r="E264" i="16"/>
  <c r="T263" i="16"/>
  <c r="Q263" i="16"/>
  <c r="L263" i="16"/>
  <c r="E263" i="16"/>
  <c r="T262" i="16"/>
  <c r="Q262" i="16"/>
  <c r="L262" i="16"/>
  <c r="E262" i="16"/>
  <c r="T261" i="16"/>
  <c r="Q261" i="16"/>
  <c r="L261" i="16"/>
  <c r="E261" i="16"/>
  <c r="T260" i="16"/>
  <c r="Q260" i="16"/>
  <c r="L260" i="16"/>
  <c r="E260" i="16"/>
  <c r="T259" i="16"/>
  <c r="Q259" i="16"/>
  <c r="L259" i="16"/>
  <c r="E259" i="16"/>
  <c r="T258" i="16"/>
  <c r="Q258" i="16"/>
  <c r="L258" i="16"/>
  <c r="E258" i="16"/>
  <c r="T257" i="16"/>
  <c r="Q257" i="16"/>
  <c r="L257" i="16"/>
  <c r="E257" i="16"/>
  <c r="T256" i="16"/>
  <c r="Q256" i="16"/>
  <c r="L256" i="16"/>
  <c r="E256" i="16"/>
  <c r="T255" i="16"/>
  <c r="Q255" i="16"/>
  <c r="L255" i="16"/>
  <c r="E255" i="16"/>
  <c r="T254" i="16"/>
  <c r="Q254" i="16"/>
  <c r="L254" i="16"/>
  <c r="E254" i="16"/>
  <c r="T253" i="16"/>
  <c r="Q253" i="16"/>
  <c r="L253" i="16"/>
  <c r="E253" i="16"/>
  <c r="T252" i="16"/>
  <c r="Q252" i="16"/>
  <c r="L252" i="16"/>
  <c r="E252" i="16"/>
  <c r="T251" i="16"/>
  <c r="Q251" i="16"/>
  <c r="L251" i="16"/>
  <c r="E251" i="16"/>
  <c r="T250" i="16"/>
  <c r="Q250" i="16"/>
  <c r="L250" i="16"/>
  <c r="E250" i="16"/>
  <c r="T249" i="16"/>
  <c r="Q249" i="16"/>
  <c r="L249" i="16"/>
  <c r="E249" i="16"/>
  <c r="T248" i="16"/>
  <c r="Q248" i="16"/>
  <c r="L248" i="16"/>
  <c r="E248" i="16"/>
  <c r="T247" i="16"/>
  <c r="Q247" i="16"/>
  <c r="L247" i="16"/>
  <c r="E247" i="16"/>
  <c r="T246" i="16"/>
  <c r="Q246" i="16"/>
  <c r="L246" i="16"/>
  <c r="E246" i="16"/>
  <c r="T245" i="16"/>
  <c r="Q245" i="16"/>
  <c r="L245" i="16"/>
  <c r="E245" i="16"/>
  <c r="T244" i="16"/>
  <c r="Q244" i="16"/>
  <c r="L244" i="16"/>
  <c r="E244" i="16"/>
  <c r="T243" i="16"/>
  <c r="Q243" i="16"/>
  <c r="L243" i="16"/>
  <c r="E243" i="16"/>
  <c r="T242" i="16"/>
  <c r="Q242" i="16"/>
  <c r="L242" i="16"/>
  <c r="E242" i="16"/>
  <c r="T241" i="16"/>
  <c r="Q241" i="16"/>
  <c r="L241" i="16"/>
  <c r="E241" i="16"/>
  <c r="F288" i="20" l="1"/>
  <c r="E288" i="20"/>
  <c r="F61" i="20"/>
  <c r="E61" i="20"/>
  <c r="D61" i="20"/>
  <c r="F94" i="20"/>
  <c r="E94" i="20"/>
  <c r="D94" i="20"/>
  <c r="F126" i="20"/>
  <c r="E126" i="20"/>
  <c r="D126" i="20"/>
  <c r="F159" i="20"/>
  <c r="E159" i="20"/>
  <c r="D159" i="20"/>
  <c r="F191" i="20"/>
  <c r="E191" i="20"/>
  <c r="D191" i="20"/>
  <c r="F224" i="20"/>
  <c r="E224" i="20"/>
  <c r="D224" i="20"/>
  <c r="F256" i="20"/>
  <c r="E256" i="20"/>
  <c r="D256" i="20"/>
  <c r="F287" i="20"/>
  <c r="E287" i="20"/>
  <c r="D287" i="20"/>
  <c r="D288" i="20" s="1"/>
  <c r="E1" i="20"/>
  <c r="C2" i="20" s="1"/>
  <c r="I287" i="20"/>
  <c r="H287" i="20"/>
  <c r="G287" i="20"/>
  <c r="I256" i="20"/>
  <c r="H256" i="20"/>
  <c r="G256" i="20"/>
  <c r="C256" i="20"/>
  <c r="I224" i="20"/>
  <c r="H224" i="20"/>
  <c r="G224" i="20"/>
  <c r="C224" i="20"/>
  <c r="I191" i="20"/>
  <c r="H191" i="20"/>
  <c r="G191" i="20"/>
  <c r="C191" i="20"/>
  <c r="I159" i="20"/>
  <c r="H159" i="20"/>
  <c r="G159" i="20"/>
  <c r="C159" i="20"/>
  <c r="I126" i="20"/>
  <c r="H126" i="20"/>
  <c r="G126" i="20"/>
  <c r="C126" i="20"/>
  <c r="I94" i="20"/>
  <c r="H94" i="20"/>
  <c r="G94" i="20"/>
  <c r="C94" i="20"/>
  <c r="I61" i="20"/>
  <c r="I288" i="20" s="1"/>
  <c r="H61" i="20"/>
  <c r="H288" i="20" s="1"/>
  <c r="G61" i="20"/>
  <c r="G288" i="20" s="1"/>
  <c r="L4" i="16"/>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170" i="16"/>
  <c r="L171" i="16"/>
  <c r="L172" i="16"/>
  <c r="L173" i="16"/>
  <c r="L174" i="16"/>
  <c r="L175" i="16"/>
  <c r="L176" i="16"/>
  <c r="L177" i="16"/>
  <c r="L178" i="16"/>
  <c r="L179" i="16"/>
  <c r="L180" i="16"/>
  <c r="L181" i="16"/>
  <c r="L182" i="16"/>
  <c r="L183" i="16"/>
  <c r="L184" i="16"/>
  <c r="L185" i="16"/>
  <c r="L186" i="16"/>
  <c r="L187" i="16"/>
  <c r="L188" i="16"/>
  <c r="L189" i="16"/>
  <c r="L190" i="16"/>
  <c r="L191" i="16"/>
  <c r="L192" i="16"/>
  <c r="L193" i="16"/>
  <c r="L194" i="16"/>
  <c r="L195" i="16"/>
  <c r="L196" i="16"/>
  <c r="L197" i="16"/>
  <c r="L198" i="16"/>
  <c r="L199" i="16"/>
  <c r="L200" i="16"/>
  <c r="L201" i="16"/>
  <c r="L202" i="16"/>
  <c r="L203" i="16"/>
  <c r="L204" i="16"/>
  <c r="L205" i="16"/>
  <c r="L206" i="16"/>
  <c r="L207" i="16"/>
  <c r="L208" i="16"/>
  <c r="L209" i="16"/>
  <c r="L210" i="16"/>
  <c r="L211" i="16"/>
  <c r="L212" i="16"/>
  <c r="L213" i="16"/>
  <c r="L214" i="16"/>
  <c r="L215" i="16"/>
  <c r="L216" i="16"/>
  <c r="L217" i="16"/>
  <c r="L218" i="16"/>
  <c r="L219" i="16"/>
  <c r="L220" i="16"/>
  <c r="L221" i="16"/>
  <c r="L222" i="16"/>
  <c r="L223" i="16"/>
  <c r="L224" i="16"/>
  <c r="L225" i="16"/>
  <c r="L226" i="16"/>
  <c r="L227" i="16"/>
  <c r="L228" i="16"/>
  <c r="L229" i="16"/>
  <c r="L230" i="16"/>
  <c r="L231" i="16"/>
  <c r="L232" i="16"/>
  <c r="L233" i="16"/>
  <c r="L234" i="16"/>
  <c r="L235" i="16"/>
  <c r="L236" i="16"/>
  <c r="L237" i="16"/>
  <c r="L238" i="16"/>
  <c r="L239" i="16"/>
  <c r="L3"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3" i="16"/>
  <c r="H94" i="16"/>
  <c r="H201" i="16"/>
  <c r="H9" i="16"/>
  <c r="H10" i="16"/>
  <c r="H11" i="16"/>
  <c r="H12" i="16"/>
  <c r="H13" i="16"/>
  <c r="H14" i="16"/>
  <c r="H15" i="16"/>
  <c r="H16" i="16"/>
  <c r="H76" i="16"/>
  <c r="H77" i="16"/>
  <c r="H78" i="16"/>
  <c r="H79" i="16"/>
  <c r="H80" i="16"/>
  <c r="H81" i="16"/>
  <c r="H82" i="16"/>
  <c r="H83" i="16"/>
  <c r="H84" i="16"/>
  <c r="H85" i="16"/>
  <c r="H127" i="16"/>
  <c r="H128" i="16"/>
  <c r="H129" i="16"/>
  <c r="H130" i="16"/>
  <c r="H131" i="16"/>
  <c r="H132" i="16"/>
  <c r="H133" i="16"/>
  <c r="H158" i="16"/>
  <c r="H159" i="16"/>
  <c r="H160" i="16"/>
  <c r="H161" i="16"/>
  <c r="H162" i="16"/>
  <c r="H163" i="16"/>
  <c r="H178" i="16"/>
  <c r="H179" i="16"/>
  <c r="H180" i="16"/>
  <c r="H181" i="16"/>
  <c r="H182" i="16"/>
  <c r="H183" i="16"/>
  <c r="H184" i="16"/>
  <c r="H185" i="16"/>
  <c r="H186" i="16"/>
  <c r="H187" i="16"/>
  <c r="H188" i="16"/>
  <c r="H189" i="16"/>
  <c r="H190" i="16"/>
  <c r="H191" i="16"/>
  <c r="H192" i="16"/>
  <c r="H193" i="16"/>
  <c r="H134" i="16"/>
  <c r="H135" i="16"/>
  <c r="H136" i="16"/>
  <c r="H137" i="16"/>
  <c r="H138" i="16"/>
  <c r="H139" i="16"/>
  <c r="H140" i="16"/>
  <c r="H141" i="16"/>
  <c r="H142" i="16"/>
  <c r="H143" i="16"/>
  <c r="H144" i="16"/>
  <c r="H145" i="16"/>
  <c r="H146" i="16"/>
  <c r="H147" i="16"/>
  <c r="H148" i="16"/>
  <c r="H86" i="16"/>
  <c r="H87" i="16"/>
  <c r="H88" i="16"/>
  <c r="H89" i="16"/>
  <c r="H90" i="16"/>
  <c r="H91" i="16"/>
  <c r="H92" i="16"/>
  <c r="H153" i="16"/>
  <c r="H154" i="16"/>
  <c r="H195" i="16"/>
  <c r="H196" i="16"/>
  <c r="H197" i="16"/>
  <c r="H198" i="16"/>
  <c r="H199" i="16"/>
  <c r="H200" i="16"/>
  <c r="H97" i="16"/>
  <c r="H98" i="16"/>
  <c r="H99" i="16"/>
  <c r="H100" i="16"/>
  <c r="H101" i="16"/>
  <c r="H102" i="16"/>
  <c r="H50" i="16"/>
  <c r="H51" i="16"/>
  <c r="H52" i="16"/>
  <c r="H53" i="16"/>
  <c r="H54" i="16"/>
  <c r="H55" i="16"/>
  <c r="H56" i="16"/>
  <c r="H57" i="16"/>
  <c r="H58" i="16"/>
  <c r="H59" i="16"/>
  <c r="H60" i="16"/>
  <c r="H61" i="16"/>
  <c r="H62" i="16"/>
  <c r="H43" i="16"/>
  <c r="H44" i="16"/>
  <c r="H45" i="16"/>
  <c r="H46" i="16"/>
  <c r="H47" i="16"/>
  <c r="H48" i="16"/>
  <c r="H49" i="16"/>
  <c r="H204" i="16"/>
  <c r="H205" i="16"/>
  <c r="H126" i="16"/>
  <c r="H95" i="16"/>
  <c r="H96" i="16"/>
  <c r="H208" i="16"/>
  <c r="H209" i="16"/>
  <c r="H119"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120" i="16"/>
  <c r="H121" i="16"/>
  <c r="H106" i="16"/>
  <c r="H107" i="16"/>
  <c r="H108" i="16"/>
  <c r="H109" i="16"/>
  <c r="H110" i="16"/>
  <c r="H111" i="16"/>
  <c r="H112" i="16"/>
  <c r="H113" i="16"/>
  <c r="H114" i="16"/>
  <c r="H115" i="16"/>
  <c r="H116" i="16"/>
  <c r="H117" i="16"/>
  <c r="H118" i="16"/>
  <c r="H202" i="16"/>
  <c r="H203" i="16"/>
  <c r="H207" i="16"/>
  <c r="H17" i="16"/>
  <c r="H18" i="16"/>
  <c r="H19" i="16"/>
  <c r="H20" i="16"/>
  <c r="H21" i="16"/>
  <c r="H22" i="16"/>
  <c r="H23" i="16"/>
  <c r="H24" i="16"/>
  <c r="H25" i="16"/>
  <c r="H26" i="16"/>
  <c r="H27" i="16"/>
  <c r="H3" i="16"/>
  <c r="H4" i="16"/>
  <c r="H5" i="16"/>
  <c r="H6" i="16"/>
  <c r="H7" i="16"/>
  <c r="H8" i="16"/>
  <c r="H194" i="16"/>
  <c r="H206" i="16"/>
  <c r="H172" i="16"/>
  <c r="H173" i="16"/>
  <c r="H174" i="16"/>
  <c r="H175" i="16"/>
  <c r="H176" i="16"/>
  <c r="H177" i="16"/>
  <c r="H164" i="16"/>
  <c r="H165" i="16"/>
  <c r="H166" i="16"/>
  <c r="H167" i="16"/>
  <c r="H168" i="16"/>
  <c r="H169" i="16"/>
  <c r="H170" i="16"/>
  <c r="H171" i="16"/>
  <c r="H210" i="16"/>
  <c r="H211" i="16"/>
  <c r="H212" i="16"/>
  <c r="H213" i="16"/>
  <c r="H214" i="16"/>
  <c r="H215" i="16"/>
  <c r="H216" i="16"/>
  <c r="H149" i="16"/>
  <c r="H150" i="16"/>
  <c r="H151" i="16"/>
  <c r="H152" i="16"/>
  <c r="H39" i="16"/>
  <c r="H40" i="16"/>
  <c r="H41" i="16"/>
  <c r="H42" i="16"/>
  <c r="H28" i="16"/>
  <c r="H29" i="16"/>
  <c r="H30" i="16"/>
  <c r="H31" i="16"/>
  <c r="H32" i="16"/>
  <c r="H33" i="16"/>
  <c r="H34" i="16"/>
  <c r="H35" i="16"/>
  <c r="H36" i="16"/>
  <c r="H37" i="16"/>
  <c r="H38" i="16"/>
  <c r="H122" i="16"/>
  <c r="H123" i="16"/>
  <c r="H124" i="16"/>
  <c r="H125" i="16"/>
  <c r="H63" i="16"/>
  <c r="H64" i="16"/>
  <c r="H65" i="16"/>
  <c r="H155" i="16"/>
  <c r="H156" i="16"/>
  <c r="H157" i="16"/>
  <c r="H66" i="16"/>
  <c r="H67" i="16"/>
  <c r="H68" i="16"/>
  <c r="H69" i="16"/>
  <c r="H70" i="16"/>
  <c r="H71" i="16"/>
  <c r="H72" i="16"/>
  <c r="H73" i="16"/>
  <c r="H74" i="16"/>
  <c r="H75" i="16"/>
  <c r="H103" i="16"/>
  <c r="H104" i="16"/>
  <c r="H105" i="16"/>
  <c r="H93" i="16"/>
  <c r="E31" i="12"/>
  <c r="C61" i="20" l="1"/>
  <c r="C287" i="20"/>
  <c r="G289" i="20"/>
  <c r="G290" i="20" s="1"/>
  <c r="H289" i="20"/>
  <c r="H290" i="20" s="1"/>
  <c r="I289" i="20"/>
  <c r="I290" i="20" s="1"/>
  <c r="Z77" i="2"/>
  <c r="AA77" i="2"/>
  <c r="Y77" i="2"/>
  <c r="Z76" i="2"/>
  <c r="AA76" i="2"/>
  <c r="Y76" i="2"/>
  <c r="Z75" i="2"/>
  <c r="AA75" i="2"/>
  <c r="Y75" i="2"/>
  <c r="C288" i="20" l="1"/>
  <c r="G33" i="1"/>
  <c r="F33" i="1"/>
  <c r="E33" i="1"/>
  <c r="D22" i="1" l="1"/>
  <c r="D33" i="1" s="1"/>
  <c r="C17" i="1" l="1"/>
  <c r="G12" i="1"/>
  <c r="F11" i="1"/>
  <c r="F32" i="1" s="1"/>
  <c r="E12" i="1"/>
  <c r="G32" i="1" s="1"/>
  <c r="G34" i="1" s="1"/>
  <c r="E10" i="1"/>
  <c r="E32" i="1" s="1"/>
  <c r="D12" i="1"/>
  <c r="D11" i="1"/>
  <c r="D10" i="1"/>
  <c r="C8" i="1"/>
  <c r="R46" i="11"/>
  <c r="G11" i="1" s="1"/>
  <c r="P46" i="11"/>
  <c r="G10" i="1" s="1"/>
  <c r="D28" i="1" l="1"/>
  <c r="E30" i="12" s="1"/>
  <c r="C4" i="20"/>
  <c r="C289" i="20"/>
  <c r="D32" i="1"/>
  <c r="D34" i="1" s="1"/>
  <c r="G21" i="1"/>
  <c r="D25" i="12" s="1"/>
  <c r="E24" i="1"/>
  <c r="D24" i="1"/>
  <c r="F11" i="12"/>
  <c r="E11" i="12"/>
  <c r="B16" i="10"/>
  <c r="F43" i="12" s="1"/>
  <c r="C18" i="10"/>
  <c r="G19" i="1"/>
  <c r="D23" i="12" s="1"/>
  <c r="E43" i="12"/>
  <c r="AA68" i="2"/>
  <c r="AA69" i="2"/>
  <c r="Y68" i="2"/>
  <c r="Y69" i="2"/>
  <c r="Z68" i="2"/>
  <c r="Z69" i="2"/>
  <c r="E29" i="12"/>
  <c r="F29" i="12"/>
  <c r="G29" i="12"/>
  <c r="D29" i="12"/>
  <c r="F28" i="12"/>
  <c r="E28" i="12"/>
  <c r="G28" i="12"/>
  <c r="D11" i="12"/>
  <c r="G25" i="12"/>
  <c r="F24" i="12"/>
  <c r="G20" i="1"/>
  <c r="D24" i="12" s="1"/>
  <c r="E23" i="12"/>
  <c r="G19" i="12"/>
  <c r="E19" i="12"/>
  <c r="D19" i="12"/>
  <c r="G18" i="12"/>
  <c r="F18" i="12"/>
  <c r="D18" i="12"/>
  <c r="E17" i="12"/>
  <c r="D17" i="12"/>
  <c r="C15" i="12"/>
  <c r="G11" i="12"/>
  <c r="B5" i="12"/>
  <c r="B4" i="12"/>
  <c r="F1" i="10"/>
  <c r="AB66" i="2"/>
  <c r="AB65" i="2"/>
  <c r="AB64" i="2"/>
  <c r="AB63" i="2"/>
  <c r="AB62" i="2"/>
  <c r="AB61" i="2"/>
  <c r="AB60" i="2"/>
  <c r="AB59" i="2"/>
  <c r="AB58" i="2"/>
  <c r="AB57" i="2"/>
  <c r="AB56" i="2"/>
  <c r="AB55" i="2"/>
  <c r="AB54" i="2"/>
  <c r="AB53" i="2"/>
  <c r="AB52" i="2"/>
  <c r="AB51" i="2"/>
  <c r="AB50" i="2"/>
  <c r="AB49" i="2"/>
  <c r="AB48"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 r="AB5" i="2"/>
  <c r="I1" i="2"/>
  <c r="P1" i="2" s="1"/>
  <c r="E22" i="1"/>
  <c r="B53" i="2" l="1"/>
  <c r="B57" i="2"/>
  <c r="B61" i="2"/>
  <c r="B59" i="2"/>
  <c r="B62" i="2"/>
  <c r="B54" i="2"/>
  <c r="B58" i="2"/>
  <c r="B50" i="2"/>
  <c r="B51" i="2"/>
  <c r="B55" i="2"/>
  <c r="B49" i="2"/>
  <c r="B52" i="2"/>
  <c r="B56" i="2"/>
  <c r="B60" i="2"/>
  <c r="B48" i="2"/>
  <c r="C290" i="20"/>
  <c r="E290" i="20"/>
  <c r="F290" i="20"/>
  <c r="D290" i="20"/>
  <c r="B8" i="2"/>
  <c r="E8" i="2" s="1"/>
  <c r="B12" i="2"/>
  <c r="E12" i="2" s="1"/>
  <c r="B16" i="2"/>
  <c r="E16" i="2" s="1"/>
  <c r="B20" i="2"/>
  <c r="E20" i="2" s="1"/>
  <c r="B24" i="2"/>
  <c r="E24" i="2" s="1"/>
  <c r="B28" i="2"/>
  <c r="E28" i="2" s="1"/>
  <c r="B11" i="2"/>
  <c r="E11" i="2" s="1"/>
  <c r="B19" i="2"/>
  <c r="E19" i="2" s="1"/>
  <c r="B9" i="2"/>
  <c r="E9" i="2" s="1"/>
  <c r="B13" i="2"/>
  <c r="E13" i="2" s="1"/>
  <c r="B17" i="2"/>
  <c r="E17" i="2" s="1"/>
  <c r="B21" i="2"/>
  <c r="E21" i="2" s="1"/>
  <c r="B25" i="2"/>
  <c r="E25" i="2" s="1"/>
  <c r="B29" i="2"/>
  <c r="E29" i="2" s="1"/>
  <c r="B7" i="2"/>
  <c r="E7" i="2" s="1"/>
  <c r="B23" i="2"/>
  <c r="E23" i="2" s="1"/>
  <c r="B6" i="2"/>
  <c r="E6" i="2" s="1"/>
  <c r="B10" i="2"/>
  <c r="E10" i="2" s="1"/>
  <c r="B14" i="2"/>
  <c r="E14" i="2" s="1"/>
  <c r="B18" i="2"/>
  <c r="E18" i="2" s="1"/>
  <c r="B22" i="2"/>
  <c r="E22" i="2" s="1"/>
  <c r="B26" i="2"/>
  <c r="E26" i="2" s="1"/>
  <c r="B5" i="2"/>
  <c r="E5" i="2" s="1"/>
  <c r="B15" i="2"/>
  <c r="E15" i="2" s="1"/>
  <c r="B27" i="2"/>
  <c r="E27" i="2" s="1"/>
  <c r="H29" i="12"/>
  <c r="D10" i="12"/>
  <c r="AA70" i="2"/>
  <c r="F35" i="12" s="1"/>
  <c r="Y70" i="2"/>
  <c r="E34" i="12" s="1"/>
  <c r="Z70" i="2"/>
  <c r="G36" i="12" s="1"/>
  <c r="AB69" i="2"/>
  <c r="AB68" i="2"/>
  <c r="H28" i="12"/>
  <c r="C19" i="10"/>
  <c r="D43" i="12" s="1"/>
  <c r="AB76" i="2"/>
  <c r="AB77" i="2"/>
  <c r="AB75" i="2"/>
  <c r="E34" i="1"/>
  <c r="H33" i="1"/>
  <c r="H11" i="12" s="1"/>
  <c r="H23" i="12"/>
  <c r="G10" i="12"/>
  <c r="D12" i="12"/>
  <c r="F10" i="12"/>
  <c r="F34" i="1"/>
  <c r="D26" i="12"/>
  <c r="D27" i="12"/>
  <c r="H32" i="1"/>
  <c r="G17" i="12"/>
  <c r="E10" i="12"/>
  <c r="D23" i="1"/>
  <c r="D28" i="12" s="1"/>
  <c r="I50" i="2" l="1"/>
  <c r="H50" i="2"/>
  <c r="G50" i="2"/>
  <c r="J50" i="2"/>
  <c r="C50" i="2"/>
  <c r="G49" i="2"/>
  <c r="J49" i="2"/>
  <c r="C49" i="2"/>
  <c r="I49" i="2"/>
  <c r="H49" i="2"/>
  <c r="I58" i="2"/>
  <c r="H58" i="2"/>
  <c r="G58" i="2"/>
  <c r="J58" i="2"/>
  <c r="C58" i="2"/>
  <c r="G61" i="2"/>
  <c r="J61" i="2"/>
  <c r="C61" i="2"/>
  <c r="I61" i="2"/>
  <c r="H61" i="2"/>
  <c r="I60" i="2"/>
  <c r="H60" i="2"/>
  <c r="G60" i="2"/>
  <c r="J60" i="2"/>
  <c r="C60" i="2"/>
  <c r="G55" i="2"/>
  <c r="J55" i="2"/>
  <c r="C55" i="2"/>
  <c r="I55" i="2"/>
  <c r="H55" i="2"/>
  <c r="I54" i="2"/>
  <c r="H54" i="2"/>
  <c r="G54" i="2"/>
  <c r="J54" i="2"/>
  <c r="C54" i="2"/>
  <c r="G57" i="2"/>
  <c r="J57" i="2"/>
  <c r="C57" i="2"/>
  <c r="I57" i="2"/>
  <c r="H57" i="2"/>
  <c r="I52" i="2"/>
  <c r="H52" i="2"/>
  <c r="G52" i="2"/>
  <c r="J52" i="2"/>
  <c r="C52" i="2"/>
  <c r="G59" i="2"/>
  <c r="J59" i="2"/>
  <c r="C59" i="2"/>
  <c r="I59" i="2"/>
  <c r="H59" i="2"/>
  <c r="I56" i="2"/>
  <c r="H56" i="2"/>
  <c r="G56" i="2"/>
  <c r="J56" i="2"/>
  <c r="C56" i="2"/>
  <c r="G51" i="2"/>
  <c r="J51" i="2"/>
  <c r="C51" i="2"/>
  <c r="I51" i="2"/>
  <c r="H51" i="2"/>
  <c r="I62" i="2"/>
  <c r="H62" i="2"/>
  <c r="G62" i="2"/>
  <c r="J62" i="2"/>
  <c r="C62" i="2"/>
  <c r="G53" i="2"/>
  <c r="J53" i="2"/>
  <c r="C53" i="2"/>
  <c r="I53" i="2"/>
  <c r="H53" i="2"/>
  <c r="G48" i="2"/>
  <c r="C48" i="2"/>
  <c r="I48" i="2"/>
  <c r="J48" i="2"/>
  <c r="H48" i="2"/>
  <c r="J18" i="2"/>
  <c r="F18" i="2"/>
  <c r="H18" i="2"/>
  <c r="I18" i="2"/>
  <c r="K18" i="2"/>
  <c r="G18" i="2"/>
  <c r="C18" i="2"/>
  <c r="D18" i="2"/>
  <c r="I19" i="2"/>
  <c r="K19" i="2"/>
  <c r="H19" i="2"/>
  <c r="D19" i="2"/>
  <c r="C19" i="2"/>
  <c r="J19" i="2"/>
  <c r="F19" i="2"/>
  <c r="G19" i="2"/>
  <c r="H20" i="2"/>
  <c r="D20" i="2"/>
  <c r="K20" i="2"/>
  <c r="G20" i="2"/>
  <c r="C20" i="2"/>
  <c r="F20" i="2"/>
  <c r="I20" i="2"/>
  <c r="J20" i="2"/>
  <c r="K5" i="2"/>
  <c r="G5" i="2"/>
  <c r="C5" i="2"/>
  <c r="I5" i="2"/>
  <c r="J5" i="2"/>
  <c r="F5" i="2"/>
  <c r="H5" i="2"/>
  <c r="D5" i="2"/>
  <c r="J14" i="2"/>
  <c r="F14" i="2"/>
  <c r="H14" i="2"/>
  <c r="I14" i="2"/>
  <c r="K14" i="2"/>
  <c r="G14" i="2"/>
  <c r="C14" i="2"/>
  <c r="D14" i="2"/>
  <c r="I7" i="2"/>
  <c r="G7" i="2"/>
  <c r="H7" i="2"/>
  <c r="D7" i="2"/>
  <c r="K7" i="2"/>
  <c r="J7" i="2"/>
  <c r="F7" i="2"/>
  <c r="C7" i="2"/>
  <c r="K17" i="2"/>
  <c r="G17" i="2"/>
  <c r="C17" i="2"/>
  <c r="J17" i="2"/>
  <c r="F17" i="2"/>
  <c r="I17" i="2"/>
  <c r="H17" i="2"/>
  <c r="D17" i="2"/>
  <c r="I11" i="2"/>
  <c r="K11" i="2"/>
  <c r="H11" i="2"/>
  <c r="D11" i="2"/>
  <c r="C11" i="2"/>
  <c r="J11" i="2"/>
  <c r="F11" i="2"/>
  <c r="G11" i="2"/>
  <c r="H16" i="2"/>
  <c r="D16" i="2"/>
  <c r="K16" i="2"/>
  <c r="G16" i="2"/>
  <c r="C16" i="2"/>
  <c r="F16" i="2"/>
  <c r="I16" i="2"/>
  <c r="J16" i="2"/>
  <c r="I23" i="2"/>
  <c r="C23" i="2"/>
  <c r="H23" i="2"/>
  <c r="D23" i="2"/>
  <c r="K23" i="2"/>
  <c r="J23" i="2"/>
  <c r="F23" i="2"/>
  <c r="G23" i="2"/>
  <c r="J26" i="2"/>
  <c r="F26" i="2"/>
  <c r="H26" i="2"/>
  <c r="I26" i="2"/>
  <c r="K26" i="2"/>
  <c r="G26" i="2"/>
  <c r="C26" i="2"/>
  <c r="D26" i="2"/>
  <c r="J10" i="2"/>
  <c r="F10" i="2"/>
  <c r="H10" i="2"/>
  <c r="I10" i="2"/>
  <c r="D10" i="2"/>
  <c r="K10" i="2"/>
  <c r="G10" i="2"/>
  <c r="C10" i="2"/>
  <c r="K29" i="2"/>
  <c r="G29" i="2"/>
  <c r="C29" i="2"/>
  <c r="J29" i="2"/>
  <c r="F29" i="2"/>
  <c r="I29" i="2"/>
  <c r="H29" i="2"/>
  <c r="D29" i="2"/>
  <c r="K13" i="2"/>
  <c r="G13" i="2"/>
  <c r="C13" i="2"/>
  <c r="I13" i="2"/>
  <c r="J13" i="2"/>
  <c r="F13" i="2"/>
  <c r="H13" i="2"/>
  <c r="D13" i="2"/>
  <c r="H28" i="2"/>
  <c r="D28" i="2"/>
  <c r="K28" i="2"/>
  <c r="G28" i="2"/>
  <c r="C28" i="2"/>
  <c r="I28" i="2"/>
  <c r="J28" i="2"/>
  <c r="F28" i="2"/>
  <c r="H12" i="2"/>
  <c r="D12" i="2"/>
  <c r="K12" i="2"/>
  <c r="G12" i="2"/>
  <c r="C12" i="2"/>
  <c r="F12" i="2"/>
  <c r="I12" i="2"/>
  <c r="J12" i="2"/>
  <c r="I15" i="2"/>
  <c r="K15" i="2"/>
  <c r="H15" i="2"/>
  <c r="D15" i="2"/>
  <c r="C15" i="2"/>
  <c r="J15" i="2"/>
  <c r="F15" i="2"/>
  <c r="G15" i="2"/>
  <c r="K21" i="2"/>
  <c r="G21" i="2"/>
  <c r="C21" i="2"/>
  <c r="I21" i="2"/>
  <c r="J21" i="2"/>
  <c r="F21" i="2"/>
  <c r="H21" i="2"/>
  <c r="D21" i="2"/>
  <c r="I27" i="2"/>
  <c r="H27" i="2"/>
  <c r="D27" i="2"/>
  <c r="C27" i="2"/>
  <c r="J27" i="2"/>
  <c r="F27" i="2"/>
  <c r="K27" i="2"/>
  <c r="G27" i="2"/>
  <c r="J22" i="2"/>
  <c r="F22" i="2"/>
  <c r="I22" i="2"/>
  <c r="H22" i="2"/>
  <c r="K22" i="2"/>
  <c r="G22" i="2"/>
  <c r="C22" i="2"/>
  <c r="D22" i="2"/>
  <c r="J6" i="2"/>
  <c r="F6" i="2"/>
  <c r="I6" i="2"/>
  <c r="H6" i="2"/>
  <c r="K6" i="2"/>
  <c r="G6" i="2"/>
  <c r="C6" i="2"/>
  <c r="D6" i="2"/>
  <c r="K25" i="2"/>
  <c r="G25" i="2"/>
  <c r="C25" i="2"/>
  <c r="I25" i="2"/>
  <c r="J25" i="2"/>
  <c r="F25" i="2"/>
  <c r="H25" i="2"/>
  <c r="D25" i="2"/>
  <c r="K9" i="2"/>
  <c r="G9" i="2"/>
  <c r="C9" i="2"/>
  <c r="J9" i="2"/>
  <c r="F9" i="2"/>
  <c r="H9" i="2"/>
  <c r="D9" i="2"/>
  <c r="I9" i="2"/>
  <c r="H24" i="2"/>
  <c r="D24" i="2"/>
  <c r="F24" i="2"/>
  <c r="K24" i="2"/>
  <c r="G24" i="2"/>
  <c r="C24" i="2"/>
  <c r="J24" i="2"/>
  <c r="I24" i="2"/>
  <c r="H8" i="2"/>
  <c r="D8" i="2"/>
  <c r="K8" i="2"/>
  <c r="G8" i="2"/>
  <c r="C8" i="2"/>
  <c r="J8" i="2"/>
  <c r="I8" i="2"/>
  <c r="F8" i="2"/>
  <c r="F40" i="12"/>
  <c r="AA71" i="2"/>
  <c r="D36" i="12" s="1"/>
  <c r="H34" i="12"/>
  <c r="Y71" i="2"/>
  <c r="D34" i="12" s="1"/>
  <c r="AB70" i="2"/>
  <c r="E12" i="12"/>
  <c r="G12" i="12"/>
  <c r="Z71" i="2"/>
  <c r="D35" i="12" s="1"/>
  <c r="F12" i="12"/>
  <c r="E40" i="12"/>
  <c r="D40" i="12"/>
  <c r="H34" i="1"/>
  <c r="H12" i="12" s="1"/>
  <c r="H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Solie, Krista</author>
  </authors>
  <commentList>
    <comment ref="C3" authorId="0" shapeId="0" xr:uid="{00000000-0006-0000-0100-000001000000}">
      <text>
        <r>
          <rPr>
            <b/>
            <sz val="9"/>
            <color indexed="81"/>
            <rFont val="Tahoma"/>
            <family val="2"/>
          </rPr>
          <t xml:space="preserve">A. Location: </t>
        </r>
        <r>
          <rPr>
            <sz val="9"/>
            <color indexed="81"/>
            <rFont val="Tahoma"/>
            <family val="2"/>
          </rPr>
          <t xml:space="preserve">When there are two different programs sharing a site, they need to mutually agree on the site name. </t>
        </r>
      </text>
    </comment>
    <comment ref="E3" authorId="0" shapeId="0" xr:uid="{00000000-0006-0000-0100-000002000000}">
      <text>
        <r>
          <rPr>
            <b/>
            <sz val="9"/>
            <color indexed="81"/>
            <rFont val="Tahoma"/>
            <family val="2"/>
          </rPr>
          <t xml:space="preserve">C. Provider Location Number: </t>
        </r>
        <r>
          <rPr>
            <sz val="9"/>
            <color indexed="81"/>
            <rFont val="Tahoma"/>
            <family val="2"/>
          </rPr>
          <t xml:space="preserve">Enter the DCF provider-location number as found on DCF communications and the Child Care Finder website. Leave blank if not licensed (part 2).
</t>
        </r>
      </text>
    </comment>
    <comment ref="F3" authorId="0" shapeId="0" xr:uid="{2CA62C12-7282-49FE-921C-18B477E1260C}">
      <text>
        <r>
          <rPr>
            <b/>
            <sz val="9"/>
            <color indexed="81"/>
            <rFont val="Tahoma"/>
            <family val="2"/>
          </rPr>
          <t>D. Licensed Facility Name:</t>
        </r>
        <r>
          <rPr>
            <sz val="9"/>
            <color indexed="81"/>
            <rFont val="Tahoma"/>
            <family val="2"/>
          </rPr>
          <t xml:space="preserve"> Enter the name of the facility as written on the license. Leave blank if not licensed (part 2).</t>
        </r>
      </text>
    </comment>
    <comment ref="L3" authorId="0" shapeId="0" xr:uid="{00000000-0006-0000-0100-000003000000}">
      <text>
        <r>
          <rPr>
            <b/>
            <sz val="9"/>
            <color indexed="81"/>
            <rFont val="Tahoma"/>
            <family val="2"/>
          </rPr>
          <t xml:space="preserve">J. Site Status: </t>
        </r>
        <r>
          <rPr>
            <sz val="9"/>
            <color indexed="81"/>
            <rFont val="Tahoma"/>
            <family val="2"/>
          </rPr>
          <t xml:space="preserve">If a site has closed or partnership has ended, do not complete Columns J-Y.
</t>
        </r>
      </text>
    </comment>
    <comment ref="O3" authorId="0" shapeId="0" xr:uid="{00000000-0006-0000-0100-000005000000}">
      <text>
        <r>
          <rPr>
            <b/>
            <sz val="9"/>
            <color indexed="81"/>
            <rFont val="Tahoma"/>
            <family val="2"/>
          </rPr>
          <t xml:space="preserve">M. </t>
        </r>
        <r>
          <rPr>
            <sz val="9"/>
            <color indexed="81"/>
            <rFont val="Tahoma"/>
            <family val="2"/>
          </rPr>
          <t>Select the location where EHS/HS children are served. If unsure which option to select, contact DCF.</t>
        </r>
      </text>
    </comment>
    <comment ref="P3" authorId="0" shapeId="0" xr:uid="{00000000-0006-0000-0100-000006000000}">
      <text>
        <r>
          <rPr>
            <b/>
            <sz val="9"/>
            <color indexed="81"/>
            <rFont val="Tahoma"/>
            <family val="2"/>
          </rPr>
          <t xml:space="preserve">M. Program Type: </t>
        </r>
        <r>
          <rPr>
            <sz val="9"/>
            <color indexed="81"/>
            <rFont val="Tahoma"/>
            <family val="2"/>
          </rPr>
          <t xml:space="preserve">
Select the program type. If this location has all types, select "All".
</t>
        </r>
      </text>
    </comment>
    <comment ref="Q3" authorId="0" shapeId="0" xr:uid="{00000000-0006-0000-0100-000007000000}">
      <text>
        <r>
          <rPr>
            <b/>
            <sz val="9"/>
            <color indexed="81"/>
            <rFont val="Tahoma"/>
            <family val="2"/>
          </rPr>
          <t xml:space="preserve">O: </t>
        </r>
        <r>
          <rPr>
            <sz val="9"/>
            <color indexed="81"/>
            <rFont val="Tahoma"/>
            <family val="2"/>
          </rPr>
          <t xml:space="preserve">In Part 1, only enter center-based or center-based innovative initiatives. In Part 2, enter home-based or home-based innovative initiatives. 
</t>
        </r>
      </text>
    </comment>
    <comment ref="R3" authorId="0" shapeId="0" xr:uid="{00000000-0006-0000-0100-000008000000}">
      <text>
        <r>
          <rPr>
            <b/>
            <sz val="9"/>
            <color indexed="81"/>
            <rFont val="Tahoma"/>
            <family val="2"/>
          </rPr>
          <t xml:space="preserve">P: </t>
        </r>
        <r>
          <rPr>
            <sz val="9"/>
            <color indexed="81"/>
            <rFont val="Tahoma"/>
            <family val="2"/>
          </rPr>
          <t xml:space="preserve">For home-based programs in Part 2, select "N/A".
</t>
        </r>
      </text>
    </comment>
    <comment ref="S3" authorId="0" shapeId="0" xr:uid="{00000000-0006-0000-0100-000009000000}">
      <text>
        <r>
          <rPr>
            <b/>
            <sz val="9"/>
            <color indexed="81"/>
            <rFont val="Tahoma"/>
            <family val="2"/>
          </rPr>
          <t>Q</t>
        </r>
        <r>
          <rPr>
            <sz val="9"/>
            <color indexed="81"/>
            <rFont val="Tahoma"/>
            <family val="2"/>
          </rPr>
          <t xml:space="preserve">: For home-based programs in Part 2, select "N/A".
</t>
        </r>
      </text>
    </comment>
    <comment ref="T3" authorId="0" shapeId="0" xr:uid="{00000000-0006-0000-0100-00000A000000}">
      <text>
        <r>
          <rPr>
            <b/>
            <sz val="9"/>
            <color indexed="81"/>
            <rFont val="Tahoma"/>
            <family val="2"/>
          </rPr>
          <t xml:space="preserve">R: </t>
        </r>
        <r>
          <rPr>
            <sz val="9"/>
            <color indexed="81"/>
            <rFont val="Tahoma"/>
            <family val="2"/>
          </rPr>
          <t xml:space="preserve">For home-based programs in Part 2, select "N/A".
</t>
        </r>
      </text>
    </comment>
    <comment ref="U3" authorId="0" shapeId="0" xr:uid="{00000000-0006-0000-0100-00000B000000}">
      <text>
        <r>
          <rPr>
            <b/>
            <sz val="9"/>
            <color indexed="81"/>
            <rFont val="Tahoma"/>
            <family val="2"/>
          </rPr>
          <t>S. Funding Type:</t>
        </r>
        <r>
          <rPr>
            <sz val="9"/>
            <color indexed="81"/>
            <rFont val="Tahoma"/>
            <family val="2"/>
          </rPr>
          <t xml:space="preserve"> 
Fed = Federal
State = State
Mixed = Federal and State
</t>
        </r>
      </text>
    </comment>
    <comment ref="V3" authorId="0" shapeId="0" xr:uid="{00000000-0006-0000-0100-00000C000000}">
      <text>
        <r>
          <rPr>
            <b/>
            <sz val="9"/>
            <color indexed="81"/>
            <rFont val="Tahoma"/>
            <family val="2"/>
          </rPr>
          <t xml:space="preserve">T. Start Date: </t>
        </r>
        <r>
          <rPr>
            <sz val="9"/>
            <color indexed="81"/>
            <rFont val="Tahoma"/>
            <family val="2"/>
          </rPr>
          <t xml:space="preserve">Select the month programming begins at this site.
</t>
        </r>
      </text>
    </comment>
    <comment ref="W3" authorId="0" shapeId="0" xr:uid="{00000000-0006-0000-0100-00000D000000}">
      <text>
        <r>
          <rPr>
            <b/>
            <sz val="9"/>
            <color indexed="81"/>
            <rFont val="Tahoma"/>
            <family val="2"/>
          </rPr>
          <t xml:space="preserve">U. End Date: </t>
        </r>
        <r>
          <rPr>
            <sz val="9"/>
            <color indexed="81"/>
            <rFont val="Tahoma"/>
            <family val="2"/>
          </rPr>
          <t>Select the month programming ends at this site.</t>
        </r>
      </text>
    </comment>
    <comment ref="X3" authorId="0" shapeId="0" xr:uid="{00000000-0006-0000-0100-00000E000000}">
      <text>
        <r>
          <rPr>
            <b/>
            <sz val="9"/>
            <color indexed="81"/>
            <rFont val="Tahoma"/>
            <family val="2"/>
          </rPr>
          <t xml:space="preserve">V. Number of Classrooms:
</t>
        </r>
        <r>
          <rPr>
            <sz val="9"/>
            <color indexed="81"/>
            <rFont val="Tahoma"/>
            <family val="2"/>
          </rPr>
          <t xml:space="preserve">Select the number of classrooms. If home-based, select "N/A".
</t>
        </r>
      </text>
    </comment>
    <comment ref="Y3" authorId="0" shapeId="0" xr:uid="{00000000-0006-0000-0100-00000F000000}">
      <text>
        <r>
          <rPr>
            <b/>
            <sz val="9"/>
            <color indexed="81"/>
            <rFont val="Tahoma"/>
            <family val="2"/>
          </rPr>
          <t xml:space="preserve">W: </t>
        </r>
        <r>
          <rPr>
            <sz val="9"/>
            <color indexed="81"/>
            <rFont val="Tahoma"/>
            <family val="2"/>
          </rPr>
          <t xml:space="preserve">If you have EHS expansion, include enrollment numbers in this column.
</t>
        </r>
      </text>
    </comment>
    <comment ref="AA3" authorId="0" shapeId="0" xr:uid="{00000000-0006-0000-0100-000010000000}">
      <text>
        <r>
          <rPr>
            <b/>
            <sz val="9"/>
            <color indexed="81"/>
            <rFont val="Tahoma"/>
            <family val="2"/>
          </rPr>
          <t xml:space="preserve">Y: </t>
        </r>
        <r>
          <rPr>
            <sz val="9"/>
            <color indexed="81"/>
            <rFont val="Tahoma"/>
            <family val="2"/>
          </rPr>
          <t xml:space="preserve">This column is for EHS enrollment for federal EHS-CCP grantees (EHS expansion enrollment should be listed in Column W).
</t>
        </r>
      </text>
    </comment>
    <comment ref="AB3" authorId="0" shapeId="0" xr:uid="{00000000-0006-0000-0100-000011000000}">
      <text>
        <r>
          <rPr>
            <b/>
            <sz val="9"/>
            <color indexed="81"/>
            <rFont val="Tahoma"/>
            <family val="2"/>
          </rPr>
          <t xml:space="preserve">Z. Total Enrollment: </t>
        </r>
        <r>
          <rPr>
            <sz val="9"/>
            <color indexed="81"/>
            <rFont val="Tahoma"/>
            <family val="2"/>
          </rPr>
          <t>Will calculate based on the enrollment in V, W, and X.</t>
        </r>
      </text>
    </comment>
  </commentList>
</comments>
</file>

<file path=xl/sharedStrings.xml><?xml version="1.0" encoding="utf-8"?>
<sst xmlns="http://schemas.openxmlformats.org/spreadsheetml/2006/main" count="5038" uniqueCount="2708">
  <si>
    <r>
      <t xml:space="preserve"> </t>
    </r>
    <r>
      <rPr>
        <b/>
        <sz val="14"/>
        <color indexed="8"/>
        <rFont val="Calibri"/>
        <family val="2"/>
        <scheme val="minor"/>
      </rPr>
      <t>Section 1: FUNDING AND ENROLLMENT</t>
    </r>
  </si>
  <si>
    <t>Agency Name:</t>
  </si>
  <si>
    <t>Sample</t>
  </si>
  <si>
    <r>
      <t>FEDERAL FUNDING</t>
    </r>
    <r>
      <rPr>
        <b/>
        <sz val="9"/>
        <color theme="1"/>
        <rFont val="Calibri"/>
        <family val="2"/>
        <scheme val="minor"/>
      </rPr>
      <t xml:space="preserve"> </t>
    </r>
    <r>
      <rPr>
        <sz val="9"/>
        <color theme="1"/>
        <rFont val="Calibri"/>
        <family val="2"/>
        <scheme val="minor"/>
      </rPr>
      <t>(Including Base and T&amp;TA Funds)</t>
    </r>
  </si>
  <si>
    <t xml:space="preserve">   Federal Award Start Date</t>
  </si>
  <si>
    <t>Funding Amount</t>
  </si>
  <si>
    <t>Funded Enrollment</t>
  </si>
  <si>
    <t>Per Child Rate</t>
  </si>
  <si>
    <t>EHS</t>
  </si>
  <si>
    <t>HS</t>
  </si>
  <si>
    <t>Early Head Start</t>
  </si>
  <si>
    <t>Head Start</t>
  </si>
  <si>
    <t>Min Funded Enrollment</t>
  </si>
  <si>
    <t xml:space="preserve">   Early Head Start </t>
  </si>
  <si>
    <t xml:space="preserve">   Early Head Start-Child Care Partnership</t>
  </si>
  <si>
    <t>NON-FEDERAL SHARE MATCH</t>
  </si>
  <si>
    <t>EHS-CCP</t>
  </si>
  <si>
    <t>Total</t>
  </si>
  <si>
    <t xml:space="preserve">   Federal Total</t>
  </si>
  <si>
    <t xml:space="preserve">   State Total</t>
  </si>
  <si>
    <t xml:space="preserve">   Total State + Federal</t>
  </si>
  <si>
    <t>Section 2: PROGRAM DESIGN AND LOCATIONS</t>
  </si>
  <si>
    <t>B. 
License Number* or License Exempt</t>
  </si>
  <si>
    <t xml:space="preserve"> </t>
  </si>
  <si>
    <t>ENROLLMENT TOTALS</t>
  </si>
  <si>
    <t>Total Enrollment</t>
  </si>
  <si>
    <t>Do enrollment totals match Tab 1?</t>
  </si>
  <si>
    <t>Check Column B and Column C</t>
  </si>
  <si>
    <t>Program Structure Enrollment Summary</t>
  </si>
  <si>
    <t>Total Enrollment in Center-Based Option</t>
  </si>
  <si>
    <t>Total Enrollment in Home-Based Option</t>
  </si>
  <si>
    <t>Agency:</t>
  </si>
  <si>
    <t>Applicant Name:</t>
  </si>
  <si>
    <t>Grant Project Title:</t>
  </si>
  <si>
    <t>Grant Amount:</t>
  </si>
  <si>
    <t>Budget Justification</t>
  </si>
  <si>
    <t>Total Prog Cost</t>
  </si>
  <si>
    <t>TBD Column 1</t>
  </si>
  <si>
    <t>TBD Column 2</t>
  </si>
  <si>
    <t>TBD Column 3</t>
  </si>
  <si>
    <r>
      <t xml:space="preserve">Salary and Fringe: </t>
    </r>
    <r>
      <rPr>
        <sz val="9"/>
        <color indexed="8"/>
        <rFont val="Calibri"/>
        <family val="2"/>
        <scheme val="minor"/>
      </rPr>
      <t xml:space="preserve">Indicate the number of staff paid with state funds by position, the hours to be worked, the estimated hourly/yearly rates, and what portion of their time is paid with state funds. Identify the taxes and benefits for staff paid with state funds and the rates that apply for each. </t>
    </r>
  </si>
  <si>
    <t>Salary Example:</t>
  </si>
  <si>
    <t>1 Head Start Director</t>
  </si>
  <si>
    <t xml:space="preserve">2 Teachers x 36 hrs wk x 42 wks x $15.25 avg. </t>
  </si>
  <si>
    <t>1 EHS Teacher x 36 hrs wk @ 52 wks x 15.70</t>
  </si>
  <si>
    <t>Fringe Example:</t>
  </si>
  <si>
    <t>Social Security/Medicare: $49,458 x 7.65%</t>
  </si>
  <si>
    <t>Health Insurance: 1.6 FTE x $10,500 = $16,800</t>
  </si>
  <si>
    <t>SALARY AND FRINGE TOTALS</t>
  </si>
  <si>
    <t>Example: ABC Dental, Dental Exams and follow-up: $7500</t>
  </si>
  <si>
    <t>CONTRACTED SERVICES TOTALS</t>
  </si>
  <si>
    <t xml:space="preserve">     STAFF DEVELOPMENT TOTALS      </t>
  </si>
  <si>
    <t>Example: Staff travel on home based visits 10,000 miles @ .505 x 18%</t>
  </si>
  <si>
    <t>TRAVEL/TRANSPORTATION TOTALS</t>
  </si>
  <si>
    <t>EQUIPMENT TOTALS</t>
  </si>
  <si>
    <r>
      <t xml:space="preserve">Office Expenses: </t>
    </r>
    <r>
      <rPr>
        <sz val="9"/>
        <color indexed="8"/>
        <rFont val="Calibri"/>
        <family val="2"/>
        <scheme val="minor"/>
      </rPr>
      <t>Identify operating costs such as rent, utilities, phone, internet, postage, copying, office supplies, etc. Provide monthly rates whenever possible.</t>
    </r>
  </si>
  <si>
    <t>Example: Rent and Utilities: 3 sites @ avg. $897.50/mo. x 10 months x 18%</t>
  </si>
  <si>
    <t>OFFICE EXPENSES TOTALS</t>
  </si>
  <si>
    <r>
      <t xml:space="preserve">Program Expenses: </t>
    </r>
    <r>
      <rPr>
        <sz val="9"/>
        <color indexed="8"/>
        <rFont val="Calibri"/>
        <family val="2"/>
        <scheme val="minor"/>
      </rPr>
      <t>Identify service delivery costs such as curriculum materials and supplies, parent activities, etc.</t>
    </r>
  </si>
  <si>
    <t>PROGRAM EXPENSES TOTALS</t>
  </si>
  <si>
    <t>OTHER EXPENSES TOTALS</t>
  </si>
  <si>
    <r>
      <t xml:space="preserve">STATE BUDGET TOTALS </t>
    </r>
    <r>
      <rPr>
        <sz val="12"/>
        <rFont val="Calibri"/>
        <family val="2"/>
        <scheme val="minor"/>
      </rPr>
      <t xml:space="preserve">(Total State Allocation used) </t>
    </r>
  </si>
  <si>
    <t>State Allocation</t>
  </si>
  <si>
    <t>Does the Total Program Cost entered in the budget match the State Allocation?</t>
  </si>
  <si>
    <t>Section 4: PROJECTED MONTHLY COSTS</t>
  </si>
  <si>
    <t>July</t>
  </si>
  <si>
    <t xml:space="preserve">Financial Reporting Schedule: </t>
  </si>
  <si>
    <t>August</t>
  </si>
  <si>
    <t>September</t>
  </si>
  <si>
    <t>October</t>
  </si>
  <si>
    <t>November</t>
  </si>
  <si>
    <t>December</t>
  </si>
  <si>
    <t>January</t>
  </si>
  <si>
    <t>February</t>
  </si>
  <si>
    <t>March</t>
  </si>
  <si>
    <t>April</t>
  </si>
  <si>
    <t>May</t>
  </si>
  <si>
    <t>June</t>
  </si>
  <si>
    <t>TOTAL</t>
  </si>
  <si>
    <t>STATE ALLOCATION</t>
  </si>
  <si>
    <t>Does Total match State Allocation?</t>
  </si>
  <si>
    <t>Overview</t>
  </si>
  <si>
    <t xml:space="preserve">   State Total </t>
  </si>
  <si>
    <t>FEDERAL FUNDING</t>
  </si>
  <si>
    <r>
      <t xml:space="preserve">   </t>
    </r>
    <r>
      <rPr>
        <b/>
        <sz val="11"/>
        <color indexed="8"/>
        <rFont val="Calibri"/>
        <family val="2"/>
        <scheme val="minor"/>
      </rPr>
      <t>Federal Award Start Date</t>
    </r>
  </si>
  <si>
    <t>Program Plan Checks and Summary</t>
  </si>
  <si>
    <t>Tab 1 - Funding and Enrollment</t>
  </si>
  <si>
    <t>Check</t>
  </si>
  <si>
    <t>Are minimum EHS funded enrollment numbers met?</t>
  </si>
  <si>
    <t>Are minimum HS funded enrollment numbers met?</t>
  </si>
  <si>
    <t>Are minimum EHS-CCP funded enrollment numbers met?</t>
  </si>
  <si>
    <t>If no federal EHS-CCP partnership funding, no EHS-CCP state funding is entered.</t>
  </si>
  <si>
    <t>If no federal EHS-CCP partnership funding, no EHS-CCP state enrollment is entered.</t>
  </si>
  <si>
    <t>If non-federal share match amount is entered, EHS and/or HS enrollment is entered</t>
  </si>
  <si>
    <t>Non-federal share match amount (if applicable)</t>
  </si>
  <si>
    <t>Tab 2 - Program Location Worksheet</t>
  </si>
  <si>
    <t>Does EHS enrollment match totals on Tab 1?</t>
  </si>
  <si>
    <t>Does HS enrollment match totals on Tab 1?</t>
  </si>
  <si>
    <t>Does EHS-CCP enrollment match totals on Tab 1?</t>
  </si>
  <si>
    <t>Tab 3 - Budget</t>
  </si>
  <si>
    <t>Allocation</t>
  </si>
  <si>
    <t>$ Entered in Budget</t>
  </si>
  <si>
    <t>Does the Total Program Cost entered in the budget match the State allocation?</t>
  </si>
  <si>
    <t>Tab 4 - Projected Costs</t>
  </si>
  <si>
    <t>Project Costs</t>
  </si>
  <si>
    <t>Do the total projected costs match the State allocation?</t>
  </si>
  <si>
    <t>AGENCY DETAILS</t>
  </si>
  <si>
    <t>ENROLLMENT</t>
  </si>
  <si>
    <t>STATE FUNDING</t>
  </si>
  <si>
    <t>FEDERAL PER CHILD RATE</t>
  </si>
  <si>
    <t>PWII</t>
  </si>
  <si>
    <t>Agency</t>
  </si>
  <si>
    <t>State Org ID</t>
  </si>
  <si>
    <t>Agency Type</t>
  </si>
  <si>
    <t>Agency Type 2</t>
  </si>
  <si>
    <t>Federal Award Month</t>
  </si>
  <si>
    <t>EHS (0-2)</t>
  </si>
  <si>
    <t>EHS CCP (0-2)</t>
  </si>
  <si>
    <t>Reg HS (3-5)</t>
  </si>
  <si>
    <t>FY23 Pathway II Allocation</t>
  </si>
  <si>
    <t>TBD 1</t>
  </si>
  <si>
    <t>TBD 3</t>
  </si>
  <si>
    <t>TBD 2</t>
  </si>
  <si>
    <t>Tribal</t>
  </si>
  <si>
    <t>Migrant</t>
  </si>
  <si>
    <t>Blue = accepted less than full allocation 3/12/20</t>
  </si>
  <si>
    <t>Yellow = state per child avg</t>
  </si>
  <si>
    <t>Notes:</t>
  </si>
  <si>
    <t xml:space="preserve">Tri-Valley Opportunity Council receives one combined Pathway II allocation. They will be instructed by MDE to enter their full budget on the Tri-Valley Opportunity Council HS Program Plan, knowing it will reflect all sites (including Tri-Valley Migrant, whose allocation is listed at $0). </t>
  </si>
  <si>
    <t>In SFY21, United updated to list 117 in EHS, because do not have EHS-CCP, combined prior EHS-CCP enrollment/funding with EHS</t>
  </si>
  <si>
    <t xml:space="preserve">3/9/21: Rounded PWII allocation to whole number - was rounded in budget tab so formula was causing error. </t>
  </si>
  <si>
    <t>County</t>
  </si>
  <si>
    <t>School District Name</t>
  </si>
  <si>
    <t>Site Status-Rated</t>
  </si>
  <si>
    <t>Site Status-Not Rated</t>
  </si>
  <si>
    <t>Partnership Rated</t>
  </si>
  <si>
    <t>Parntership Not Rated</t>
  </si>
  <si>
    <t>Program Type</t>
  </si>
  <si>
    <t>Program Structure</t>
  </si>
  <si>
    <t>Part/Full/Ext</t>
  </si>
  <si>
    <t>Funding Type</t>
  </si>
  <si>
    <t>Length of Day</t>
  </si>
  <si>
    <t>Partnerships for Rating</t>
  </si>
  <si>
    <t>Partnerships No Rating</t>
  </si>
  <si>
    <t>Start/End Date</t>
  </si>
  <si>
    <t># of Classrooms</t>
  </si>
  <si>
    <t xml:space="preserve">Reporting Cycle </t>
  </si>
  <si>
    <t>Aitkin</t>
  </si>
  <si>
    <t>All site details are correct</t>
  </si>
  <si>
    <t>Standalone Head Start or Early Head Start site</t>
  </si>
  <si>
    <t>Home Based Early Head Start</t>
  </si>
  <si>
    <t>EHS Only</t>
  </si>
  <si>
    <t>Center-based option</t>
  </si>
  <si>
    <t>Yes</t>
  </si>
  <si>
    <t>Fed</t>
  </si>
  <si>
    <t>0-3.5 hours</t>
  </si>
  <si>
    <t>No Partner: Stand alone EHS and/or HS</t>
  </si>
  <si>
    <t>Jan</t>
  </si>
  <si>
    <t>N/A</t>
  </si>
  <si>
    <t>Anoka</t>
  </si>
  <si>
    <t>I updated one or more details (highlight in yellow)</t>
  </si>
  <si>
    <t>Community child care center</t>
  </si>
  <si>
    <t>Home-based option</t>
  </si>
  <si>
    <t>No</t>
  </si>
  <si>
    <t>State</t>
  </si>
  <si>
    <t>3.6 - 6 hours</t>
  </si>
  <si>
    <t>Yes: Non-Parent Aware Rated program, include this partner in Auto Rating</t>
  </si>
  <si>
    <t>Yes: Current partner, but do not include in the Auto Rating</t>
  </si>
  <si>
    <t>Feb</t>
  </si>
  <si>
    <t>Monthly (by the 15th of each month)</t>
  </si>
  <si>
    <t>Becker</t>
  </si>
  <si>
    <t>This site has permanently closed, remove from my rating</t>
  </si>
  <si>
    <t>This site has permanently closed</t>
  </si>
  <si>
    <t>Licensed family child care center</t>
  </si>
  <si>
    <t>Community child care center - partner holds the rating</t>
  </si>
  <si>
    <t>HS Only</t>
  </si>
  <si>
    <t>Mixed</t>
  </si>
  <si>
    <t>6+hours</t>
  </si>
  <si>
    <t>Yes: Parent Aware Rated program, include in Auto Rating using same site name</t>
  </si>
  <si>
    <t>Mar</t>
  </si>
  <si>
    <t>Quarterly (by 15th of Oct., Jan., April, July)</t>
  </si>
  <si>
    <t>Beltrami</t>
  </si>
  <si>
    <t>This partnership has ended, remove from my rating</t>
  </si>
  <si>
    <t>This partnership has ended</t>
  </si>
  <si>
    <t>Co-enrolled in a school district/charter school classroom</t>
  </si>
  <si>
    <t>Licensed family child care - partner holds the rating</t>
  </si>
  <si>
    <t>EHS and HS</t>
  </si>
  <si>
    <t>Benton</t>
  </si>
  <si>
    <t>This is a new site</t>
  </si>
  <si>
    <t>Rented/donated space in a district/charter school (not co-enrolled)</t>
  </si>
  <si>
    <t>All</t>
  </si>
  <si>
    <t>Big Stone</t>
  </si>
  <si>
    <t xml:space="preserve">This is a new site with pending details, Addendum will be submitted later to add to rating </t>
  </si>
  <si>
    <t>This is a new site with pending details, I will contact MDE later to update plan</t>
  </si>
  <si>
    <t>Blue Earth</t>
  </si>
  <si>
    <t>FCC/CCC partner is in process of seeking their own rating</t>
  </si>
  <si>
    <t>Brown</t>
  </si>
  <si>
    <t>Aug</t>
  </si>
  <si>
    <t>Carlton</t>
  </si>
  <si>
    <t>Sept</t>
  </si>
  <si>
    <t>Carver</t>
  </si>
  <si>
    <t>Oct</t>
  </si>
  <si>
    <t>Cass</t>
  </si>
  <si>
    <t>Nov</t>
  </si>
  <si>
    <t>Chippewa</t>
  </si>
  <si>
    <t>Dec</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</si>
  <si>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</si>
  <si>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</si>
  <si>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</si>
  <si>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</si>
  <si>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</si>
  <si>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</si>
  <si>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</si>
  <si>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</si>
  <si>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</si>
  <si>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</si>
  <si>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</si>
  <si>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</si>
  <si>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</si>
  <si>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</si>
  <si>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</si>
  <si>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</si>
  <si>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</si>
  <si>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</si>
  <si>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</si>
  <si>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</si>
  <si>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</si>
  <si>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</si>
  <si>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</si>
  <si>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</si>
  <si>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</si>
  <si>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</si>
  <si>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</si>
  <si>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</si>
  <si>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</si>
  <si>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</si>
  <si>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</si>
  <si>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</si>
  <si>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</si>
  <si>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</si>
  <si>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</si>
  <si>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</si>
  <si>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</si>
  <si>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</si>
  <si>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</si>
  <si>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</si>
  <si>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</si>
  <si>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</si>
  <si>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</si>
  <si>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</si>
  <si>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</si>
  <si>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</si>
  <si>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</si>
  <si>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</si>
  <si>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</si>
  <si>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</si>
  <si>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</si>
  <si>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</si>
  <si>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</si>
  <si>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</si>
  <si>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</si>
  <si>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</si>
  <si>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Saint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</si>
  <si>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</si>
  <si>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</si>
  <si>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</si>
  <si>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</si>
  <si>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</si>
  <si>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</si>
  <si>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</si>
  <si>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</si>
  <si>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</si>
  <si>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</si>
  <si>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</si>
  <si>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</si>
  <si>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</si>
  <si>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</si>
  <si>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</si>
  <si>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</si>
  <si>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</si>
  <si>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</si>
  <si>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Head Start Preschool</t>
  </si>
  <si>
    <t>HEAD START STATE SUPPLEMENT</t>
  </si>
  <si>
    <t>If you plan to use less than your full state allocation, contact the Head Start Collaboration Office before starting this form.</t>
  </si>
  <si>
    <t>Will you be using these funds only for quality improvement?</t>
  </si>
  <si>
    <t>(if yes, only complete State Total in this box)</t>
  </si>
  <si>
    <t>An HS Grantee may use up to 80% of their HSSS for non-federal match</t>
  </si>
  <si>
    <t>If applicable, what amount of State funds are used as non-federal share for federal EHS/HS award? If none, leave funding amount and enrollment at 0.</t>
  </si>
  <si>
    <t>Enrollment Included in YoungStar Rating</t>
  </si>
  <si>
    <t>Enrollment NOT Included in YoungStar Rating</t>
  </si>
  <si>
    <r>
      <t xml:space="preserve">A. 
Site Name*
</t>
    </r>
    <r>
      <rPr>
        <sz val="9"/>
        <color indexed="8"/>
        <rFont val="Calibri"/>
        <family val="2"/>
        <scheme val="minor"/>
      </rPr>
      <t xml:space="preserve">Programs in partnership with a YoungStar rated program must enter the agreed upon site name. </t>
    </r>
  </si>
  <si>
    <r>
      <rPr>
        <b/>
        <sz val="12"/>
        <color indexed="8"/>
        <rFont val="Calibri"/>
        <family val="2"/>
        <scheme val="minor"/>
      </rPr>
      <t xml:space="preserve">Part 1: Locations Included in YoungStar
</t>
    </r>
    <r>
      <rPr>
        <i/>
        <sz val="10"/>
        <color indexed="8"/>
        <rFont val="Calibri"/>
        <family val="2"/>
        <scheme val="minor"/>
      </rPr>
      <t>(For any site not be included in your rating, scroll down and list below in Part 2)</t>
    </r>
    <r>
      <rPr>
        <b/>
        <sz val="10"/>
        <color indexed="8"/>
        <rFont val="Calibri"/>
        <family val="2"/>
        <scheme val="minor"/>
      </rPr>
      <t xml:space="preserve">
</t>
    </r>
    <r>
      <rPr>
        <sz val="10"/>
        <color indexed="8"/>
        <rFont val="Calibri"/>
        <family val="2"/>
        <scheme val="minor"/>
      </rPr>
      <t xml:space="preserve">List all locations to be included in your agency's YoungStar rating. Do not include EHS/HS home-based locations (home visiting model) or partnerships where the rating is held by another entity (i.e., if a center or family child care provider has their own full rating). </t>
    </r>
  </si>
  <si>
    <t>Total Enrollment under Head Start Supplement</t>
  </si>
  <si>
    <t>Section 3: STATE SUPPLEMENT BUDGET PLAN</t>
  </si>
  <si>
    <t>Grant Period:</t>
  </si>
  <si>
    <r>
      <rPr>
        <b/>
        <sz val="10"/>
        <color indexed="8"/>
        <rFont val="Calibri"/>
        <family val="2"/>
        <scheme val="minor"/>
      </rPr>
      <t>INSTRUCTIONS</t>
    </r>
    <r>
      <rPr>
        <sz val="10"/>
        <color indexed="8"/>
        <rFont val="Calibri"/>
        <family val="2"/>
        <scheme val="minor"/>
      </rPr>
      <t>: Enter the Head Start State Supplement share of projected monthly expenditures. Consider prior state and federal financial reports, number of payrolls in a month, and significant budget changes. Select from the dropdown to indicate your intended financial reporting cycle.  If you know you will NOT have any expenditures for certain months of the year, you must enter 0.</t>
    </r>
    <r>
      <rPr>
        <b/>
        <sz val="10"/>
        <color indexed="8"/>
        <rFont val="Calibri"/>
        <family val="2"/>
        <scheme val="minor"/>
      </rPr>
      <t xml:space="preserve">
</t>
    </r>
    <r>
      <rPr>
        <sz val="10"/>
        <color indexed="8"/>
        <rFont val="Wingdings"/>
        <charset val="2"/>
      </rPr>
      <t>ü</t>
    </r>
    <r>
      <rPr>
        <i/>
        <sz val="10"/>
        <color indexed="8"/>
        <rFont val="Calibri"/>
        <family val="2"/>
        <scheme val="minor"/>
      </rPr>
      <t xml:space="preserve"> </t>
    </r>
    <r>
      <rPr>
        <b/>
        <i/>
        <sz val="10"/>
        <color indexed="8"/>
        <rFont val="Calibri"/>
        <family val="2"/>
        <scheme val="minor"/>
      </rPr>
      <t xml:space="preserve">Projected Monthly Expenditures Check: </t>
    </r>
    <r>
      <rPr>
        <i/>
        <sz val="10"/>
        <color indexed="8"/>
        <rFont val="Calibri"/>
        <family val="2"/>
        <scheme val="minor"/>
      </rPr>
      <t xml:space="preserve">Total expenditures must match the state allocation. </t>
    </r>
    <r>
      <rPr>
        <b/>
        <i/>
        <sz val="10"/>
        <color indexed="8"/>
        <rFont val="Calibri"/>
        <family val="2"/>
        <scheme val="minor"/>
      </rPr>
      <t xml:space="preserve"> </t>
    </r>
  </si>
  <si>
    <t>Children and Families, Wisconsin Department of</t>
  </si>
  <si>
    <t>Rock-Walworth Comprehensive Family Services, Inc.</t>
  </si>
  <si>
    <t>CAP Services, Inc.</t>
  </si>
  <si>
    <t>Next Door Foundation, Inc.</t>
  </si>
  <si>
    <t>Renewal Unlimited, Inc.</t>
  </si>
  <si>
    <t>Western Dairyland Economic Opportunity Council, Incorporated</t>
  </si>
  <si>
    <t>West Bend Joint School District No. 1</t>
  </si>
  <si>
    <t>Kenosha Unified School District 1</t>
  </si>
  <si>
    <t>Indianhead Community Action Agency, Incorporated.</t>
  </si>
  <si>
    <t>Cooperative Educational Service Agency</t>
  </si>
  <si>
    <t>Family Forum, Inc.</t>
  </si>
  <si>
    <t>ADVOCAP, Inc.</t>
  </si>
  <si>
    <t>Marathon County Child Development Agency, Inc.</t>
  </si>
  <si>
    <t>Head Start Child And Family Development Centers, Inc.</t>
  </si>
  <si>
    <t>United Community Center, Inc.</t>
  </si>
  <si>
    <t>Merrill Area Public Schools</t>
  </si>
  <si>
    <t>National Centers For Learning Excellence, Inc.</t>
  </si>
  <si>
    <t>Wood County Head Start, Inc.</t>
  </si>
  <si>
    <t>Penfield Children's Center</t>
  </si>
  <si>
    <t>La Casa de Esperanza, Inc.</t>
  </si>
  <si>
    <t>Cooperative Educational Service Agency # 2</t>
  </si>
  <si>
    <t>Kenosha Achievement Center, Inc.</t>
  </si>
  <si>
    <t>Family &amp; Child Learning Centers of Northeast Wisconsin</t>
  </si>
  <si>
    <t>University of Wisconsin, Oshkosh</t>
  </si>
  <si>
    <t>Green Bay Area Public Schools</t>
  </si>
  <si>
    <t>Cooperative Educational Service Agency No. 7</t>
  </si>
  <si>
    <t>JO'S EARLY LEARNING ACADEMY II, INC.</t>
  </si>
  <si>
    <t>WI EARLY CHILDHOOD ASSOCIATION INC</t>
  </si>
  <si>
    <t>Southwestern Wisconsin Community Action Program Inc</t>
  </si>
  <si>
    <t>Sheboygan Human Rights Association, Inc.</t>
  </si>
  <si>
    <t>Dane County Parent Council, Inc.</t>
  </si>
  <si>
    <t>St. Croix Chippewa Indians Of Wisconsin</t>
  </si>
  <si>
    <t>Ho-Chunk Nation</t>
  </si>
  <si>
    <t>Bad River Band of Lake Superior Tribe of Chippewa Indians</t>
  </si>
  <si>
    <t>Lac Du Flambeau Band Of Lake Superior Chippewa Indians</t>
  </si>
  <si>
    <t>Oneida Nation</t>
  </si>
  <si>
    <t>Lac Courte Oreilles Band Of Lake Superior Chippewa Indians Of Wisconsin</t>
  </si>
  <si>
    <t>Stockbridge-Munsee Community</t>
  </si>
  <si>
    <t>Red Cliff Band Of Lake Superior Chippewa Indians</t>
  </si>
  <si>
    <t>MENOMINEE INDIAN TRIBE OF WISCONSIN</t>
  </si>
  <si>
    <t>United Migrant Opportunity Services/UMOS, Inc.</t>
  </si>
  <si>
    <t>05CD004088</t>
  </si>
  <si>
    <t>05CH011958</t>
  </si>
  <si>
    <t>05CH011973</t>
  </si>
  <si>
    <t>05CH012091</t>
  </si>
  <si>
    <t>05CH012225</t>
  </si>
  <si>
    <t>05CH012248</t>
  </si>
  <si>
    <t>05CH012298</t>
  </si>
  <si>
    <t>05CH012302</t>
  </si>
  <si>
    <t>05CH012368</t>
  </si>
  <si>
    <t>05CH012391</t>
  </si>
  <si>
    <t>05CH012392</t>
  </si>
  <si>
    <t>05CH012448</t>
  </si>
  <si>
    <t>05CH012528</t>
  </si>
  <si>
    <t>05CH012599</t>
  </si>
  <si>
    <t>05CH012621</t>
  </si>
  <si>
    <t>05CH012624</t>
  </si>
  <si>
    <t>05CH012653</t>
  </si>
  <si>
    <t>05CH012665</t>
  </si>
  <si>
    <t>05CH012744</t>
  </si>
  <si>
    <t>05CH012821</t>
  </si>
  <si>
    <t>05CH013020</t>
  </si>
  <si>
    <t>05CH013021</t>
  </si>
  <si>
    <t>05CH013143</t>
  </si>
  <si>
    <t>05CH013157</t>
  </si>
  <si>
    <t>05CH013166</t>
  </si>
  <si>
    <t>05CH013169</t>
  </si>
  <si>
    <t>05CH013173</t>
  </si>
  <si>
    <t>05CH013302</t>
  </si>
  <si>
    <t>05CH013344</t>
  </si>
  <si>
    <t>05CH013348</t>
  </si>
  <si>
    <t>05CH013431</t>
  </si>
  <si>
    <t>05CH013438</t>
  </si>
  <si>
    <t>05CH013481</t>
  </si>
  <si>
    <t>90CI010055</t>
  </si>
  <si>
    <t>90CI010075</t>
  </si>
  <si>
    <t>90CI010091</t>
  </si>
  <si>
    <t>90CI010127</t>
  </si>
  <si>
    <t>90CI010142</t>
  </si>
  <si>
    <t>90CI010179</t>
  </si>
  <si>
    <t>90CI010183</t>
  </si>
  <si>
    <t>90CI010187</t>
  </si>
  <si>
    <t>90CI010193</t>
  </si>
  <si>
    <t>90CM009867</t>
  </si>
  <si>
    <t>Central Office</t>
  </si>
  <si>
    <t>Midwest</t>
  </si>
  <si>
    <t>Northeast</t>
  </si>
  <si>
    <t>AIAN</t>
  </si>
  <si>
    <t>West</t>
  </si>
  <si>
    <t>Order on Allocation Chart</t>
  </si>
  <si>
    <t>Federal Funding Total</t>
  </si>
  <si>
    <t>HS Base - Budgeted</t>
  </si>
  <si>
    <t>EHS Base - Budgeted</t>
  </si>
  <si>
    <t>HS - Enrollment - OHS Federal Total</t>
  </si>
  <si>
    <t>EHS - Enrollment - OHS Federal Total</t>
  </si>
  <si>
    <r>
      <t xml:space="preserve">Staff Development: </t>
    </r>
    <r>
      <rPr>
        <sz val="9"/>
        <color indexed="8"/>
        <rFont val="Calibri"/>
        <family val="2"/>
        <scheme val="minor"/>
      </rPr>
      <t>Identify projected costs associated with program staff receiving staff training through courses, conferences or workshops.</t>
    </r>
  </si>
  <si>
    <r>
      <t xml:space="preserve">Travel / Transportation: </t>
    </r>
    <r>
      <rPr>
        <sz val="9"/>
        <color indexed="8"/>
        <rFont val="Calibri"/>
        <family val="2"/>
        <scheme val="minor"/>
      </rPr>
      <t xml:space="preserve">Identify projected costs for child transportation operated by the program, staff travel reimbursement, vehicle gas and maintenance, etc. </t>
    </r>
  </si>
  <si>
    <t>MANUAL CHECK: Is a license number entered for all DCF-licensed centers?</t>
  </si>
  <si>
    <t>Do you have a public 4K community approach partnership at this location?</t>
  </si>
  <si>
    <t>Locally-designed option</t>
  </si>
  <si>
    <t>If your records indicate a different federal award start date, funding amount, or funded enrollment number, contact the HSCO before starting this form.</t>
  </si>
  <si>
    <r>
      <rPr>
        <b/>
        <sz val="12"/>
        <color indexed="8"/>
        <rFont val="Calibri"/>
        <family val="2"/>
        <scheme val="minor"/>
      </rPr>
      <t xml:space="preserve">TOTAL FUNDING AND ENROLLMENT SUMMARY </t>
    </r>
    <r>
      <rPr>
        <b/>
        <sz val="11"/>
        <color indexed="8"/>
        <rFont val="Calibri"/>
        <family val="2"/>
        <scheme val="minor"/>
      </rPr>
      <t xml:space="preserve">
</t>
    </r>
    <r>
      <rPr>
        <i/>
        <sz val="9"/>
        <color indexed="8"/>
        <rFont val="Calibri"/>
        <family val="2"/>
        <scheme val="minor"/>
      </rPr>
      <t xml:space="preserve">Funding and enrollment includes all federal funding and enrollment. </t>
    </r>
  </si>
  <si>
    <t>July 1, 2026 - June 30, 2027</t>
  </si>
  <si>
    <t>Budget Revision #1</t>
  </si>
  <si>
    <t>Budget Revision #2</t>
  </si>
  <si>
    <t>Budget Revision #3</t>
  </si>
  <si>
    <r>
      <t xml:space="preserve">Contracted Services: </t>
    </r>
    <r>
      <rPr>
        <sz val="9"/>
        <color indexed="8"/>
        <rFont val="Calibri"/>
        <family val="2"/>
        <scheme val="minor"/>
      </rPr>
      <t>Indicate the purpose (such as contracted child transportation, health services, meal/nutrition services, family child care agreements, training agreements, etc.), the projected rate, any travel expenses and, if known, the service provider.</t>
    </r>
    <r>
      <rPr>
        <b/>
        <sz val="9"/>
        <color indexed="8"/>
        <rFont val="Calibri"/>
        <family val="2"/>
        <scheme val="minor"/>
      </rPr>
      <t xml:space="preserve"> </t>
    </r>
    <r>
      <rPr>
        <sz val="9"/>
        <color rgb="FF000000"/>
        <rFont val="Calibri"/>
        <family val="2"/>
        <scheme val="minor"/>
      </rPr>
      <t>Provide enough detail so that anyone can understand the type of service.  Do not just list "office supplies". List out what supplies these funds will purchase. The more detail the better. If you are contracting with more than one consultant, list each separately.</t>
    </r>
  </si>
  <si>
    <r>
      <t xml:space="preserve">Equipment: </t>
    </r>
    <r>
      <rPr>
        <sz val="9"/>
        <color rgb="FF000000"/>
        <rFont val="Calibri"/>
        <family val="2"/>
        <scheme val="minor"/>
      </rPr>
      <t>Provide enough detail. Do not just list "facilities update". Instead list "update playground area, classroom accessibility, etc."</t>
    </r>
  </si>
  <si>
    <r>
      <t xml:space="preserve">Other Expenses: </t>
    </r>
    <r>
      <rPr>
        <sz val="9"/>
        <color indexed="8"/>
        <rFont val="Calibri"/>
        <family val="2"/>
        <scheme val="minor"/>
      </rPr>
      <t>Identify miscellaneous costs not associated with the above categories.</t>
    </r>
    <r>
      <rPr>
        <b/>
        <sz val="9"/>
        <color indexed="8"/>
        <rFont val="Calibri"/>
        <family val="2"/>
        <scheme val="minor"/>
      </rPr>
      <t xml:space="preserve"> </t>
    </r>
    <r>
      <rPr>
        <sz val="9"/>
        <color rgb="FF000000"/>
        <rFont val="Calibri"/>
        <family val="2"/>
        <scheme val="minor"/>
      </rPr>
      <t>Do not list " indirect or administrative costs", these are not allowable.</t>
    </r>
  </si>
  <si>
    <t>Financial and Performance reporting is due quarterly, 30 days after the end of the quarter.</t>
  </si>
  <si>
    <t>All final financial reporting must be submitted within 60 days of the end of the fiscal year (August 30).</t>
  </si>
  <si>
    <t xml:space="preserve">TOTAL FUNDING AND ENROLLMENT SUMMARY </t>
  </si>
  <si>
    <t xml:space="preserve">Early Head Start-Child Care Partnership
</t>
  </si>
  <si>
    <t>Does State Total (EHS + HS funding amounts) match SFY27 Allocation?</t>
  </si>
  <si>
    <t>CCP EHS - Enrollment - OHS Federal Total</t>
  </si>
  <si>
    <t>CCP EHS Base - Budgeted</t>
  </si>
  <si>
    <t>Acelero, Inc. (Milwaukee)</t>
  </si>
  <si>
    <t>Acelero, Inc. (Racine)</t>
  </si>
  <si>
    <t>Percent of HSSS</t>
  </si>
  <si>
    <t>GRTE_ID</t>
  </si>
  <si>
    <t>GRTE_NAM</t>
  </si>
  <si>
    <t>PRV_NUM</t>
  </si>
  <si>
    <t>LOCN_SEQ_NUM</t>
  </si>
  <si>
    <t>FCLY_ID</t>
  </si>
  <si>
    <t>HS_LOC_NAM</t>
  </si>
  <si>
    <t>ADDRESSLINE1</t>
  </si>
  <si>
    <t>ADDRESSLINE2</t>
  </si>
  <si>
    <t>ADDRESS</t>
  </si>
  <si>
    <t>LOCN_CITY_ADR</t>
  </si>
  <si>
    <t>LOCN_STA_ADR</t>
  </si>
  <si>
    <t>ZIP</t>
  </si>
  <si>
    <t>LOCN_CTY_NUM</t>
  </si>
  <si>
    <t/>
  </si>
  <si>
    <t>1005659</t>
  </si>
  <si>
    <t>923 MINNESOTA AVE</t>
  </si>
  <si>
    <t xml:space="preserve">923 MINNESOTA AVE </t>
  </si>
  <si>
    <t>N FOND DU LAC</t>
  </si>
  <si>
    <t>WI</t>
  </si>
  <si>
    <t>54937-1219</t>
  </si>
  <si>
    <t>Fond Du Lac County</t>
  </si>
  <si>
    <t>420709</t>
  </si>
  <si>
    <t>W0911 ST HWY 44</t>
  </si>
  <si>
    <t>BOX 313</t>
  </si>
  <si>
    <t>W0911 ST HWY 44 BOX 313</t>
  </si>
  <si>
    <t>MARKESAN</t>
  </si>
  <si>
    <t>53946-0313</t>
  </si>
  <si>
    <t>Green Lake County</t>
  </si>
  <si>
    <t>Bad River Tribal Council</t>
  </si>
  <si>
    <t>620373</t>
  </si>
  <si>
    <t>53552 ABINOOJIYAG RD</t>
  </si>
  <si>
    <t xml:space="preserve">53552 ABINOOJIYAG RD </t>
  </si>
  <si>
    <t>ASHLAND</t>
  </si>
  <si>
    <t>54806</t>
  </si>
  <si>
    <t>Ashland County</t>
  </si>
  <si>
    <t>2005224</t>
  </si>
  <si>
    <t>238 HARRIET ST</t>
  </si>
  <si>
    <t xml:space="preserve">238 HARRIET ST </t>
  </si>
  <si>
    <t>CLINTONVILLE</t>
  </si>
  <si>
    <t>54929-1001</t>
  </si>
  <si>
    <t>Waupaca County</t>
  </si>
  <si>
    <t>420143</t>
  </si>
  <si>
    <t>711 W PINE ST</t>
  </si>
  <si>
    <t xml:space="preserve">711 W PINE ST </t>
  </si>
  <si>
    <t>NEW LONDON</t>
  </si>
  <si>
    <t>54961-1643</t>
  </si>
  <si>
    <t>1009635</t>
  </si>
  <si>
    <t>24 13TH ST</t>
  </si>
  <si>
    <t xml:space="preserve">24 13TH ST </t>
  </si>
  <si>
    <t>54929-1207</t>
  </si>
  <si>
    <t>1014793</t>
  </si>
  <si>
    <t>3109 JOHN JOANIS DR</t>
  </si>
  <si>
    <t xml:space="preserve">3109 JOHN JOANIS DR </t>
  </si>
  <si>
    <t>STEVENS POINT</t>
  </si>
  <si>
    <t>54482-8800</t>
  </si>
  <si>
    <t>Portage County</t>
  </si>
  <si>
    <t>620280</t>
  </si>
  <si>
    <t>1640 W RIVER DR</t>
  </si>
  <si>
    <t xml:space="preserve">1640 W RIVER DR </t>
  </si>
  <si>
    <t>54481-3430</t>
  </si>
  <si>
    <t>420724</t>
  </si>
  <si>
    <t>222 S FRANKLIN AVE</t>
  </si>
  <si>
    <t xml:space="preserve">222 S FRANKLIN AVE </t>
  </si>
  <si>
    <t>OXFORD</t>
  </si>
  <si>
    <t>53952-9295</t>
  </si>
  <si>
    <t>Marquette County</t>
  </si>
  <si>
    <t>420142</t>
  </si>
  <si>
    <t>101 N TOWER RD</t>
  </si>
  <si>
    <t xml:space="preserve">101 N TOWER RD </t>
  </si>
  <si>
    <t>WAUPACA</t>
  </si>
  <si>
    <t>54981</t>
  </si>
  <si>
    <t>420036</t>
  </si>
  <si>
    <t>205 E MAIN ST</t>
  </si>
  <si>
    <t xml:space="preserve">205 E MAIN ST </t>
  </si>
  <si>
    <t>WAUTOMA</t>
  </si>
  <si>
    <t>54982</t>
  </si>
  <si>
    <t>Waushara County</t>
  </si>
  <si>
    <t>Cooperative Educational Service Agency #11</t>
  </si>
  <si>
    <t>1009552</t>
  </si>
  <si>
    <t>421 FRENETTE DR</t>
  </si>
  <si>
    <t xml:space="preserve">421 FRENETTE DR </t>
  </si>
  <si>
    <t>CHIPPEWA FLS</t>
  </si>
  <si>
    <t>54729-3374</t>
  </si>
  <si>
    <t>Chippewa County</t>
  </si>
  <si>
    <t>520527</t>
  </si>
  <si>
    <t>463 E MILLS ST</t>
  </si>
  <si>
    <t xml:space="preserve">463 E MILLS ST </t>
  </si>
  <si>
    <t>CADOTT</t>
  </si>
  <si>
    <t>54727-9718</t>
  </si>
  <si>
    <t>2003309</t>
  </si>
  <si>
    <t>303 E PARK ST</t>
  </si>
  <si>
    <t xml:space="preserve">303 E PARK ST </t>
  </si>
  <si>
    <t>BOYD</t>
  </si>
  <si>
    <t>54726-9401</t>
  </si>
  <si>
    <t>2004611</t>
  </si>
  <si>
    <t>808 E WOODLAND AVE</t>
  </si>
  <si>
    <t xml:space="preserve">808 E WOODLAND AVE </t>
  </si>
  <si>
    <t>BARRON</t>
  </si>
  <si>
    <t>54812-1759</t>
  </si>
  <si>
    <t>Barron County</t>
  </si>
  <si>
    <t>1010829</t>
  </si>
  <si>
    <t>3375 KOTHLOW AVE 10</t>
  </si>
  <si>
    <t>SUITE 10</t>
  </si>
  <si>
    <t>3375 KOTHLOW AVE 10 SUITE 10</t>
  </si>
  <si>
    <t>MENOMONIE</t>
  </si>
  <si>
    <t>54751-5052</t>
  </si>
  <si>
    <t>Dunn County</t>
  </si>
  <si>
    <t>2000126</t>
  </si>
  <si>
    <t>118 HOMESTEAD DR 4</t>
  </si>
  <si>
    <t>SUITE 4</t>
  </si>
  <si>
    <t>118 HOMESTEAD DR 4 SUITE 4</t>
  </si>
  <si>
    <t>NEW RICHMOND</t>
  </si>
  <si>
    <t>54017-2594</t>
  </si>
  <si>
    <t>Saint Croix County</t>
  </si>
  <si>
    <t>2005403</t>
  </si>
  <si>
    <t>400 WOODSIDE DR</t>
  </si>
  <si>
    <t xml:space="preserve">400 WOODSIDE DR </t>
  </si>
  <si>
    <t>CORNELL</t>
  </si>
  <si>
    <t>54732-8001</t>
  </si>
  <si>
    <t>1014695</t>
  </si>
  <si>
    <t>205 E ORCHARD BEACH LN</t>
  </si>
  <si>
    <t xml:space="preserve">205 E ORCHARD BEACH LN </t>
  </si>
  <si>
    <t>RICE LAKE</t>
  </si>
  <si>
    <t>54868-2844</t>
  </si>
  <si>
    <t>2004612</t>
  </si>
  <si>
    <t>208 OAK ST N</t>
  </si>
  <si>
    <t xml:space="preserve">208 OAK ST N </t>
  </si>
  <si>
    <t>TURTLE LAKE</t>
  </si>
  <si>
    <t>54889-8928</t>
  </si>
  <si>
    <t>1012221</t>
  </si>
  <si>
    <t>400 POLK COUNTY PLZ</t>
  </si>
  <si>
    <t xml:space="preserve">400 POLK COUNTY PLZ </t>
  </si>
  <si>
    <t>BALSAM LAKE</t>
  </si>
  <si>
    <t>54810-9104</t>
  </si>
  <si>
    <t>Polk County</t>
  </si>
  <si>
    <t>Cooperative Educational Service Agency #2</t>
  </si>
  <si>
    <t>2003671</t>
  </si>
  <si>
    <t>229 FREMONT ST</t>
  </si>
  <si>
    <t xml:space="preserve">229 FREMONT ST </t>
  </si>
  <si>
    <t>LAKE MILLS</t>
  </si>
  <si>
    <t>53551-1126</t>
  </si>
  <si>
    <t>Jefferson County</t>
  </si>
  <si>
    <t>1009801</t>
  </si>
  <si>
    <t>110 S SANBORN AVE</t>
  </si>
  <si>
    <t xml:space="preserve">110 S SANBORN AVE </t>
  </si>
  <si>
    <t>JEFFERSON</t>
  </si>
  <si>
    <t>53549-1618</t>
  </si>
  <si>
    <t>220825</t>
  </si>
  <si>
    <t>30100 WILMOT RD</t>
  </si>
  <si>
    <t>PO BOX 57</t>
  </si>
  <si>
    <t>30100 WILMOT RD PO BOX 57</t>
  </si>
  <si>
    <t>WILMOT</t>
  </si>
  <si>
    <t>53192-0057</t>
  </si>
  <si>
    <t>Kenosha County</t>
  </si>
  <si>
    <t>1000649</t>
  </si>
  <si>
    <t>N2313 COUNTY ROAD D</t>
  </si>
  <si>
    <t xml:space="preserve">N2313 COUNTY ROAD D </t>
  </si>
  <si>
    <t>FORT ATKINSON</t>
  </si>
  <si>
    <t>53538-9624</t>
  </si>
  <si>
    <t>1013563</t>
  </si>
  <si>
    <t>719 S MAIN ST</t>
  </si>
  <si>
    <t xml:space="preserve">719 S MAIN ST </t>
  </si>
  <si>
    <t>53538-2297</t>
  </si>
  <si>
    <t>220221</t>
  </si>
  <si>
    <t>672 JOHNSON ST</t>
  </si>
  <si>
    <t xml:space="preserve">672 JOHNSON ST </t>
  </si>
  <si>
    <t>WATERTOWN</t>
  </si>
  <si>
    <t>53094-6211</t>
  </si>
  <si>
    <t>2000932</t>
  </si>
  <si>
    <t>1541 ANNEX RD</t>
  </si>
  <si>
    <t xml:space="preserve">1541 ANNEX RD </t>
  </si>
  <si>
    <t>53549-9803</t>
  </si>
  <si>
    <t>Cooperative Educational Service Agency #7</t>
  </si>
  <si>
    <t>1012304</t>
  </si>
  <si>
    <t>3001 RYAN RD</t>
  </si>
  <si>
    <t xml:space="preserve">3001 RYAN RD </t>
  </si>
  <si>
    <t>DE PERE</t>
  </si>
  <si>
    <t>54115-9634</t>
  </si>
  <si>
    <t>Brown County</t>
  </si>
  <si>
    <t>2004127</t>
  </si>
  <si>
    <t>1130 S 9TH ST</t>
  </si>
  <si>
    <t xml:space="preserve">1130 S 9TH ST </t>
  </si>
  <si>
    <t>MANITOWOC</t>
  </si>
  <si>
    <t>54220-5316</t>
  </si>
  <si>
    <t>Manitowoc County</t>
  </si>
  <si>
    <t>2002562</t>
  </si>
  <si>
    <t>3234 MISHICOT RD</t>
  </si>
  <si>
    <t xml:space="preserve">3234 MISHICOT RD </t>
  </si>
  <si>
    <t>TWO RIVERS</t>
  </si>
  <si>
    <t>54241-1556</t>
  </si>
  <si>
    <t>420750</t>
  </si>
  <si>
    <t>1250 SWAN RD</t>
  </si>
  <si>
    <t xml:space="preserve">1250 SWAN RD </t>
  </si>
  <si>
    <t>54115-8266</t>
  </si>
  <si>
    <t>420610</t>
  </si>
  <si>
    <t>2280 S BROADWAY</t>
  </si>
  <si>
    <t xml:space="preserve">2280 S BROADWAY </t>
  </si>
  <si>
    <t>GREEN BAY</t>
  </si>
  <si>
    <t>54304-4830</t>
  </si>
  <si>
    <t>1013502</t>
  </si>
  <si>
    <t>2153 SCHOOL LN</t>
  </si>
  <si>
    <t xml:space="preserve">2153 SCHOOL LN </t>
  </si>
  <si>
    <t>54313</t>
  </si>
  <si>
    <t>1001977</t>
  </si>
  <si>
    <t>1600 W OKLAHOMA AVE</t>
  </si>
  <si>
    <t xml:space="preserve">1600 W OKLAHOMA AVE </t>
  </si>
  <si>
    <t>MILWAUKEE</t>
  </si>
  <si>
    <t>53215</t>
  </si>
  <si>
    <t>Milwaukee County</t>
  </si>
  <si>
    <t>Dane County Parent Council Inc.</t>
  </si>
  <si>
    <t>2004108</t>
  </si>
  <si>
    <t>SUN PRAIRIE HB EHS</t>
  </si>
  <si>
    <t>1435 N THOMPSON RD</t>
  </si>
  <si>
    <t xml:space="preserve">1435 N THOMPSON RD </t>
  </si>
  <si>
    <t>SUN PRAIRIE</t>
  </si>
  <si>
    <t>53590-6108</t>
  </si>
  <si>
    <t>Dane County</t>
  </si>
  <si>
    <t>2002500</t>
  </si>
  <si>
    <t>PLAYING FIELD</t>
  </si>
  <si>
    <t>3910 MINERAL POINT RD</t>
  </si>
  <si>
    <t xml:space="preserve">3910 MINERAL POINT RD </t>
  </si>
  <si>
    <t>MADISON</t>
  </si>
  <si>
    <t>53705-5124</t>
  </si>
  <si>
    <t>120657</t>
  </si>
  <si>
    <t>NORTHPORT</t>
  </si>
  <si>
    <t>1740 NORTHPORT DR</t>
  </si>
  <si>
    <t xml:space="preserve">1740 NORTHPORT DR </t>
  </si>
  <si>
    <t>53704</t>
  </si>
  <si>
    <t>1014967</t>
  </si>
  <si>
    <t>GREAT BEGINNINGS SUN PRAIRIE</t>
  </si>
  <si>
    <t>1510 W MAIN ST</t>
  </si>
  <si>
    <t xml:space="preserve">1510 W MAIN ST </t>
  </si>
  <si>
    <t>53590-1824</t>
  </si>
  <si>
    <t>1006265</t>
  </si>
  <si>
    <t>30 DEMPSEY RD</t>
  </si>
  <si>
    <t xml:space="preserve">30 DEMPSEY RD </t>
  </si>
  <si>
    <t>53714</t>
  </si>
  <si>
    <t>120699</t>
  </si>
  <si>
    <t>MADISON HB EHS</t>
  </si>
  <si>
    <t>2096 RED ARROW TRL</t>
  </si>
  <si>
    <t xml:space="preserve">2096 RED ARROW TRL </t>
  </si>
  <si>
    <t>FITCHBURG</t>
  </si>
  <si>
    <t>53711-4723</t>
  </si>
  <si>
    <t>120534</t>
  </si>
  <si>
    <t>1501 JENIFER ST</t>
  </si>
  <si>
    <t xml:space="preserve">1501 JENIFER ST </t>
  </si>
  <si>
    <t>53703</t>
  </si>
  <si>
    <t>120524</t>
  </si>
  <si>
    <t>SOUTH MADISON</t>
  </si>
  <si>
    <t>3201 LATHAM DR</t>
  </si>
  <si>
    <t xml:space="preserve">3201 LATHAM DR </t>
  </si>
  <si>
    <t>53713-4615</t>
  </si>
  <si>
    <t>1014664</t>
  </si>
  <si>
    <t>2625 14TH AVE</t>
  </si>
  <si>
    <t xml:space="preserve">2625 14TH AVE </t>
  </si>
  <si>
    <t>MONROE</t>
  </si>
  <si>
    <t>53566</t>
  </si>
  <si>
    <t>Green County</t>
  </si>
  <si>
    <t>2000577</t>
  </si>
  <si>
    <t>119 NYGARD ST</t>
  </si>
  <si>
    <t xml:space="preserve">119 NYGARD ST </t>
  </si>
  <si>
    <t>53713-2019</t>
  </si>
  <si>
    <t>1013566</t>
  </si>
  <si>
    <t>1251 OKEEFFE AVE</t>
  </si>
  <si>
    <t xml:space="preserve">1251 OKEEFFE AVE </t>
  </si>
  <si>
    <t>53590-4188</t>
  </si>
  <si>
    <t>120271</t>
  </si>
  <si>
    <t>315 MANDT PKWY</t>
  </si>
  <si>
    <t xml:space="preserve">315 MANDT PKWY </t>
  </si>
  <si>
    <t>STOUGHTON</t>
  </si>
  <si>
    <t>53589</t>
  </si>
  <si>
    <t>2003342</t>
  </si>
  <si>
    <t>2120 FORDEM AVE</t>
  </si>
  <si>
    <t xml:space="preserve">2120 FORDEM AVE </t>
  </si>
  <si>
    <t>53704-4696</t>
  </si>
  <si>
    <t>2004698</t>
  </si>
  <si>
    <t>UNION CORNERS</t>
  </si>
  <si>
    <t>2674 MILWAUKEE ST</t>
  </si>
  <si>
    <t xml:space="preserve">2674 MILWAUKEE ST </t>
  </si>
  <si>
    <t>53704-5120</t>
  </si>
  <si>
    <t>1004261</t>
  </si>
  <si>
    <t>GREAT BEGINNINGS ARBOR HILLS</t>
  </si>
  <si>
    <t>2821 TODD DR</t>
  </si>
  <si>
    <t xml:space="preserve">2821 TODD DR </t>
  </si>
  <si>
    <t>53713-2915</t>
  </si>
  <si>
    <t>1012786</t>
  </si>
  <si>
    <t>3802 REGENT ST</t>
  </si>
  <si>
    <t xml:space="preserve">3802 REGENT ST </t>
  </si>
  <si>
    <t>53705-5221</t>
  </si>
  <si>
    <t>2003487</t>
  </si>
  <si>
    <t>3036 CARNEY AVE</t>
  </si>
  <si>
    <t xml:space="preserve">3036 CARNEY AVE </t>
  </si>
  <si>
    <t>MARINETTE</t>
  </si>
  <si>
    <t>54143-3128</t>
  </si>
  <si>
    <t>Marinette County</t>
  </si>
  <si>
    <t>2001710</t>
  </si>
  <si>
    <t>3919 HALL AVE</t>
  </si>
  <si>
    <t xml:space="preserve">3919 HALL AVE </t>
  </si>
  <si>
    <t>54143-1017</t>
  </si>
  <si>
    <t>2004761</t>
  </si>
  <si>
    <t>120 N OGDEN RD</t>
  </si>
  <si>
    <t xml:space="preserve">120 N OGDEN RD </t>
  </si>
  <si>
    <t>PESHTIGO</t>
  </si>
  <si>
    <t>54157-1730</t>
  </si>
  <si>
    <t>1012355</t>
  </si>
  <si>
    <t>810 SCHERER AVE</t>
  </si>
  <si>
    <t xml:space="preserve">810 SCHERER AVE </t>
  </si>
  <si>
    <t>OCONTO</t>
  </si>
  <si>
    <t>54153-1110</t>
  </si>
  <si>
    <t>Oconto County</t>
  </si>
  <si>
    <t>1006985</t>
  </si>
  <si>
    <t>876 S LANSING AVE</t>
  </si>
  <si>
    <t xml:space="preserve">876 S LANSING AVE </t>
  </si>
  <si>
    <t>STURGEON BAY</t>
  </si>
  <si>
    <t>54235-2858</t>
  </si>
  <si>
    <t>Door County</t>
  </si>
  <si>
    <t>2003173</t>
  </si>
  <si>
    <t>1601 W DAVENPORT ST</t>
  </si>
  <si>
    <t xml:space="preserve">1601 W DAVENPORT ST </t>
  </si>
  <si>
    <t>RHINELANDER</t>
  </si>
  <si>
    <t>54501-2987</t>
  </si>
  <si>
    <t>Oneida County</t>
  </si>
  <si>
    <t>1009729</t>
  </si>
  <si>
    <t>1048 E KING RD</t>
  </si>
  <si>
    <t xml:space="preserve">1048 E KING RD </t>
  </si>
  <si>
    <t>TOMAHAWK</t>
  </si>
  <si>
    <t>54487-1519</t>
  </si>
  <si>
    <t>Lincoln County</t>
  </si>
  <si>
    <t>620091</t>
  </si>
  <si>
    <t>1872 N STEVENS ST</t>
  </si>
  <si>
    <t xml:space="preserve">1872 N STEVENS ST </t>
  </si>
  <si>
    <t>54501-2161</t>
  </si>
  <si>
    <t>620438</t>
  </si>
  <si>
    <t>4108 QUINLAN ST</t>
  </si>
  <si>
    <t xml:space="preserve">4108 QUINLAN ST </t>
  </si>
  <si>
    <t>WABENO</t>
  </si>
  <si>
    <t>54566-9233</t>
  </si>
  <si>
    <t>Forest County</t>
  </si>
  <si>
    <t>2100004</t>
  </si>
  <si>
    <t>N11268 ANTIGO ST</t>
  </si>
  <si>
    <t xml:space="preserve">N11268 ANTIGO ST </t>
  </si>
  <si>
    <t>ELCHO</t>
  </si>
  <si>
    <t>54428-9630</t>
  </si>
  <si>
    <t>Langlade County</t>
  </si>
  <si>
    <t>620092</t>
  </si>
  <si>
    <t>524 EDISON ST</t>
  </si>
  <si>
    <t xml:space="preserve">524 EDISON ST </t>
  </si>
  <si>
    <t>ANTIGO</t>
  </si>
  <si>
    <t>54409-1951</t>
  </si>
  <si>
    <t>1006528</t>
  </si>
  <si>
    <t>1700 PLEASURE ISLAND RD</t>
  </si>
  <si>
    <t>EAGLE RIVER ELEMENTARY</t>
  </si>
  <si>
    <t>1700 PLEASURE ISLAND RD EAGLE RIVER ELEMENTARY</t>
  </si>
  <si>
    <t>EAGLE RIVER</t>
  </si>
  <si>
    <t>54521-8927</t>
  </si>
  <si>
    <t>Vilas County</t>
  </si>
  <si>
    <t>2002172</t>
  </si>
  <si>
    <t>801 ROOSEVELT RD</t>
  </si>
  <si>
    <t xml:space="preserve">801 ROOSEVELT RD </t>
  </si>
  <si>
    <t>NIAGARA</t>
  </si>
  <si>
    <t>54151-1336</t>
  </si>
  <si>
    <t>2002102</t>
  </si>
  <si>
    <t>508 S CENTRAL AVE</t>
  </si>
  <si>
    <t xml:space="preserve">508 S CENTRAL AVE </t>
  </si>
  <si>
    <t>CRANDON</t>
  </si>
  <si>
    <t>54520-1509</t>
  </si>
  <si>
    <t>2004672</t>
  </si>
  <si>
    <t>1520 MOTT ST</t>
  </si>
  <si>
    <t xml:space="preserve">1520 MOTT ST </t>
  </si>
  <si>
    <t>54143</t>
  </si>
  <si>
    <t>1015556</t>
  </si>
  <si>
    <t>386 CHERRY ST</t>
  </si>
  <si>
    <t xml:space="preserve">386 CHERRY ST </t>
  </si>
  <si>
    <t>PHILLIPS</t>
  </si>
  <si>
    <t>54555-1242</t>
  </si>
  <si>
    <t>Price County</t>
  </si>
  <si>
    <t>620382</t>
  </si>
  <si>
    <t>128 S 3RD ST</t>
  </si>
  <si>
    <t xml:space="preserve">128 S 3RD ST </t>
  </si>
  <si>
    <t>BAYFIELD</t>
  </si>
  <si>
    <t>54814-5063</t>
  </si>
  <si>
    <t>Bayfield County</t>
  </si>
  <si>
    <t>620370</t>
  </si>
  <si>
    <t>301 13TH AVE E</t>
  </si>
  <si>
    <t xml:space="preserve">301 13TH AVE E </t>
  </si>
  <si>
    <t>54806-2135</t>
  </si>
  <si>
    <t>520471</t>
  </si>
  <si>
    <t>518 GRAND AVE</t>
  </si>
  <si>
    <t xml:space="preserve">518 GRAND AVE </t>
  </si>
  <si>
    <t>SUPERIOR</t>
  </si>
  <si>
    <t>54880-1217</t>
  </si>
  <si>
    <t>Douglas County</t>
  </si>
  <si>
    <t>1004451</t>
  </si>
  <si>
    <t>1500 N 34TH ST</t>
  </si>
  <si>
    <t xml:space="preserve">1500 N 34TH ST </t>
  </si>
  <si>
    <t>54880</t>
  </si>
  <si>
    <t>1005854</t>
  </si>
  <si>
    <t>205 5TH AVE S</t>
  </si>
  <si>
    <t xml:space="preserve">205 5TH AVE S </t>
  </si>
  <si>
    <t>HURLEY</t>
  </si>
  <si>
    <t>54534-1329</t>
  </si>
  <si>
    <t>Iron County</t>
  </si>
  <si>
    <t>520473</t>
  </si>
  <si>
    <t>5613 S HILL DR</t>
  </si>
  <si>
    <t xml:space="preserve">5613 S HILL DR </t>
  </si>
  <si>
    <t>BRULE</t>
  </si>
  <si>
    <t>54820-9040</t>
  </si>
  <si>
    <t>Green Bay Area Public School District</t>
  </si>
  <si>
    <t>2005694</t>
  </si>
  <si>
    <t>1150 BELLEVUE ST</t>
  </si>
  <si>
    <t xml:space="preserve">1150 BELLEVUE ST </t>
  </si>
  <si>
    <t>54302-2210</t>
  </si>
  <si>
    <t>2005687</t>
  </si>
  <si>
    <t>905 HARRISON ST</t>
  </si>
  <si>
    <t xml:space="preserve">905 HARRISON ST </t>
  </si>
  <si>
    <t>54303-3539</t>
  </si>
  <si>
    <t>420077</t>
  </si>
  <si>
    <t>W17634 RADKE RD</t>
  </si>
  <si>
    <t xml:space="preserve">W17634 RADKE RD </t>
  </si>
  <si>
    <t>WITTENBERG</t>
  </si>
  <si>
    <t>54499-5100</t>
  </si>
  <si>
    <t>Shawano County</t>
  </si>
  <si>
    <t>520372</t>
  </si>
  <si>
    <t>321 EPOCH RD</t>
  </si>
  <si>
    <t xml:space="preserve">321 EPOCH RD </t>
  </si>
  <si>
    <t>TOMAH</t>
  </si>
  <si>
    <t>54660</t>
  </si>
  <si>
    <t>Monroe County</t>
  </si>
  <si>
    <t>520068</t>
  </si>
  <si>
    <t>N7293 LOW CLOUD RD</t>
  </si>
  <si>
    <t xml:space="preserve">N7293 LOW CLOUD RD </t>
  </si>
  <si>
    <t>BLK RIVER FLS</t>
  </si>
  <si>
    <t>54615-5441</t>
  </si>
  <si>
    <t>Jackson County</t>
  </si>
  <si>
    <t>620321</t>
  </si>
  <si>
    <t>4910 WINNESHIEK LN</t>
  </si>
  <si>
    <t xml:space="preserve">4910 WINNESHIEK LN </t>
  </si>
  <si>
    <t>NEKOOSA</t>
  </si>
  <si>
    <t>54457-9724</t>
  </si>
  <si>
    <t>Wood County</t>
  </si>
  <si>
    <t>520030</t>
  </si>
  <si>
    <t>W8802 MISSION RD</t>
  </si>
  <si>
    <t xml:space="preserve">W8802 MISSION RD </t>
  </si>
  <si>
    <t>54615-6412</t>
  </si>
  <si>
    <t>120313</t>
  </si>
  <si>
    <t>E10701 FERN DELL RD</t>
  </si>
  <si>
    <t xml:space="preserve">E10701 FERN DELL RD </t>
  </si>
  <si>
    <t>LAKE DELTON</t>
  </si>
  <si>
    <t>53913</t>
  </si>
  <si>
    <t>Sauk County</t>
  </si>
  <si>
    <t>Head Start Child and Family Development Centers, Inc.</t>
  </si>
  <si>
    <t>520158</t>
  </si>
  <si>
    <t>212 4TH AVE N</t>
  </si>
  <si>
    <t xml:space="preserve">212 4TH AVE N </t>
  </si>
  <si>
    <t>ONALASKA</t>
  </si>
  <si>
    <t>54650</t>
  </si>
  <si>
    <t>La Crosse County</t>
  </si>
  <si>
    <t>520172</t>
  </si>
  <si>
    <t>2111 W WISCONSIN ST</t>
  </si>
  <si>
    <t xml:space="preserve">2111 W WISCONSIN ST </t>
  </si>
  <si>
    <t>SPARTA</t>
  </si>
  <si>
    <t>54656-3301</t>
  </si>
  <si>
    <t>520300</t>
  </si>
  <si>
    <t>1321 ST JAMES ST</t>
  </si>
  <si>
    <t xml:space="preserve">1321 ST JAMES ST </t>
  </si>
  <si>
    <t>LA CROSSE</t>
  </si>
  <si>
    <t>54603</t>
  </si>
  <si>
    <t>2004900</t>
  </si>
  <si>
    <t>310 MAIN ST</t>
  </si>
  <si>
    <t xml:space="preserve">310 MAIN ST </t>
  </si>
  <si>
    <t>54650-2949</t>
  </si>
  <si>
    <t>520222</t>
  </si>
  <si>
    <t>333 BUCHNER PL</t>
  </si>
  <si>
    <t xml:space="preserve">333 BUCHNER PL </t>
  </si>
  <si>
    <t>520177</t>
  </si>
  <si>
    <t>402 PINE ST</t>
  </si>
  <si>
    <t xml:space="preserve">402 PINE ST </t>
  </si>
  <si>
    <t>Indianhead Community Action Agency</t>
  </si>
  <si>
    <t>2002294</t>
  </si>
  <si>
    <t>12137 STATE ROAD 70</t>
  </si>
  <si>
    <t xml:space="preserve">12137 STATE ROAD 70 </t>
  </si>
  <si>
    <t>GRANTSBURG</t>
  </si>
  <si>
    <t>54840-8064</t>
  </si>
  <si>
    <t>Burnett County</t>
  </si>
  <si>
    <t>1004296</t>
  </si>
  <si>
    <t>10814 BEAL AVE</t>
  </si>
  <si>
    <t xml:space="preserve">10814 BEAL AVE </t>
  </si>
  <si>
    <t>HAYWARD</t>
  </si>
  <si>
    <t>54843-5419</t>
  </si>
  <si>
    <t>Sawyer County</t>
  </si>
  <si>
    <t>1015663</t>
  </si>
  <si>
    <t>1180 LAMPERT DR</t>
  </si>
  <si>
    <t xml:space="preserve">1180 LAMPERT DR </t>
  </si>
  <si>
    <t>SPOONER</t>
  </si>
  <si>
    <t>54801-4405</t>
  </si>
  <si>
    <t>Washburn County</t>
  </si>
  <si>
    <t>2006731</t>
  </si>
  <si>
    <t>24467 STATE ROAD 35</t>
  </si>
  <si>
    <t xml:space="preserve">24467 STATE ROAD 35 </t>
  </si>
  <si>
    <t>SIREN</t>
  </si>
  <si>
    <t>54872-9048</t>
  </si>
  <si>
    <t>1006786</t>
  </si>
  <si>
    <t>611 E MENASHA AVE E</t>
  </si>
  <si>
    <t xml:space="preserve">611 E MENASHA AVE E </t>
  </si>
  <si>
    <t>LADYSMITH</t>
  </si>
  <si>
    <t>54848-1515</t>
  </si>
  <si>
    <t>Rusk County</t>
  </si>
  <si>
    <t>1006316</t>
  </si>
  <si>
    <t>851 NORTHLAND DR</t>
  </si>
  <si>
    <t xml:space="preserve">851 NORTHLAND DR </t>
  </si>
  <si>
    <t>54801-5431</t>
  </si>
  <si>
    <t>2100077</t>
  </si>
  <si>
    <t>217 N MAIN ST</t>
  </si>
  <si>
    <t xml:space="preserve">217 N MAIN ST </t>
  </si>
  <si>
    <t>GRANTON</t>
  </si>
  <si>
    <t>54436-7835</t>
  </si>
  <si>
    <t xml:space="preserve">Clark County_x000D_
</t>
  </si>
  <si>
    <t>1010190</t>
  </si>
  <si>
    <t>624 COLLEGE ST</t>
  </si>
  <si>
    <t xml:space="preserve">624 COLLEGE ST </t>
  </si>
  <si>
    <t>MEDFORD</t>
  </si>
  <si>
    <t>54451-2029</t>
  </si>
  <si>
    <t>Taylor County</t>
  </si>
  <si>
    <t>520491</t>
  </si>
  <si>
    <t>313 E 11TH ST S</t>
  </si>
  <si>
    <t xml:space="preserve">313 E 11TH ST S </t>
  </si>
  <si>
    <t>54848-2035</t>
  </si>
  <si>
    <t>2002740</t>
  </si>
  <si>
    <t>10773 MINNIE AVE</t>
  </si>
  <si>
    <t xml:space="preserve">10773 MINNIE AVE </t>
  </si>
  <si>
    <t>54843-6425</t>
  </si>
  <si>
    <t>1016118</t>
  </si>
  <si>
    <t>N3902 SHATTUCK ST</t>
  </si>
  <si>
    <t xml:space="preserve">N3902 SHATTUCK ST </t>
  </si>
  <si>
    <t>54451-8764</t>
  </si>
  <si>
    <t>2002824</t>
  </si>
  <si>
    <t>134 N 4TH ST</t>
  </si>
  <si>
    <t xml:space="preserve">134 N 4TH ST </t>
  </si>
  <si>
    <t>DORCHESTER</t>
  </si>
  <si>
    <t>54425-9579</t>
  </si>
  <si>
    <t>520521</t>
  </si>
  <si>
    <t>25182 STATE ROAD 35</t>
  </si>
  <si>
    <t xml:space="preserve">25182 STATE ROAD 35 </t>
  </si>
  <si>
    <t>Kenosha Unified School District #1</t>
  </si>
  <si>
    <t>2003809</t>
  </si>
  <si>
    <t>1900 15TH ST</t>
  </si>
  <si>
    <t xml:space="preserve">1900 15TH ST </t>
  </si>
  <si>
    <t>KENOSHA</t>
  </si>
  <si>
    <t>53140-1212</t>
  </si>
  <si>
    <t>2003810</t>
  </si>
  <si>
    <t>6400 15TH AVE</t>
  </si>
  <si>
    <t xml:space="preserve">6400 15TH AVE </t>
  </si>
  <si>
    <t>53143-4962</t>
  </si>
  <si>
    <t>2007430</t>
  </si>
  <si>
    <t>6315 67TH ST</t>
  </si>
  <si>
    <t xml:space="preserve">6315 67TH ST </t>
  </si>
  <si>
    <t>53142-1447</t>
  </si>
  <si>
    <t>2003431</t>
  </si>
  <si>
    <t>6300 27TH AVE</t>
  </si>
  <si>
    <t xml:space="preserve">6300 27TH AVE </t>
  </si>
  <si>
    <t>53143-4653</t>
  </si>
  <si>
    <t>2003814</t>
  </si>
  <si>
    <t>7714 20TH AVE</t>
  </si>
  <si>
    <t xml:space="preserve">7714 20TH AVE </t>
  </si>
  <si>
    <t>53143-5817</t>
  </si>
  <si>
    <t>2003811</t>
  </si>
  <si>
    <t>5414 49TH AVE</t>
  </si>
  <si>
    <t xml:space="preserve">5414 49TH AVE </t>
  </si>
  <si>
    <t>53144-3822</t>
  </si>
  <si>
    <t>2001480</t>
  </si>
  <si>
    <t>8518 22ND AVE</t>
  </si>
  <si>
    <t xml:space="preserve">8518 22ND AVE </t>
  </si>
  <si>
    <t>53143-6455</t>
  </si>
  <si>
    <t>Lac Courte Oreilles Tribal</t>
  </si>
  <si>
    <t>1008964</t>
  </si>
  <si>
    <t>8837 N TREPANIA RD</t>
  </si>
  <si>
    <t xml:space="preserve">8837 N TREPANIA RD </t>
  </si>
  <si>
    <t>54843-2211</t>
  </si>
  <si>
    <t>2005596</t>
  </si>
  <si>
    <t>8871 N TREPANIA RD</t>
  </si>
  <si>
    <t xml:space="preserve">8871 N TREPANIA RD </t>
  </si>
  <si>
    <t>La Case de Esperanza, Inc.</t>
  </si>
  <si>
    <t>225127</t>
  </si>
  <si>
    <t>410 ARCADIAN</t>
  </si>
  <si>
    <t xml:space="preserve">410 ARCADIAN </t>
  </si>
  <si>
    <t>WAUKESHA</t>
  </si>
  <si>
    <t>53186-5005</t>
  </si>
  <si>
    <t>Waukesha County</t>
  </si>
  <si>
    <t>1014653</t>
  </si>
  <si>
    <t>STODDARD HEAD START CENTER</t>
  </si>
  <si>
    <t>6615 COUNTY ROAD J</t>
  </si>
  <si>
    <t xml:space="preserve">6615 COUNTY ROAD J </t>
  </si>
  <si>
    <t>SCHOFIELD</t>
  </si>
  <si>
    <t>54476-4746</t>
  </si>
  <si>
    <t>Marathon County</t>
  </si>
  <si>
    <t>1004579</t>
  </si>
  <si>
    <t>BARRINGTON HEAD START CENTER</t>
  </si>
  <si>
    <t>616 GRANT ST</t>
  </si>
  <si>
    <t xml:space="preserve">616 GRANT ST </t>
  </si>
  <si>
    <t>WAUSAU</t>
  </si>
  <si>
    <t>54403-4740</t>
  </si>
  <si>
    <t>Menominee Indian Tribe</t>
  </si>
  <si>
    <t>420041</t>
  </si>
  <si>
    <t>N733 HEADSTART RD</t>
  </si>
  <si>
    <t xml:space="preserve">N733 HEADSTART RD </t>
  </si>
  <si>
    <t>KESHENA</t>
  </si>
  <si>
    <t>54135</t>
  </si>
  <si>
    <t>Menominee County</t>
  </si>
  <si>
    <t>420181</t>
  </si>
  <si>
    <t>N774 WESO APT RD</t>
  </si>
  <si>
    <t xml:space="preserve">N774 WESO APT RD </t>
  </si>
  <si>
    <t>Merrill Area Public School District</t>
  </si>
  <si>
    <t>2003321</t>
  </si>
  <si>
    <t>W4165 STATE HIGHWAY 64</t>
  </si>
  <si>
    <t>PINE RIVER SCHOOL FOR YL</t>
  </si>
  <si>
    <t>W4165 STATE HIGHWAY 64 PINE RIVER SCHOOL FOR YL</t>
  </si>
  <si>
    <t>MERRILL</t>
  </si>
  <si>
    <t>54452-9005</t>
  </si>
  <si>
    <t>Milwaukee Public Schools</t>
  </si>
  <si>
    <t>2100195</t>
  </si>
  <si>
    <t>4920 W CAPITOL DR</t>
  </si>
  <si>
    <t xml:space="preserve">4920 W CAPITOL DR </t>
  </si>
  <si>
    <t>53216-2321</t>
  </si>
  <si>
    <t>2100239</t>
  </si>
  <si>
    <t>1728 S 23RD ST</t>
  </si>
  <si>
    <t xml:space="preserve">1728 S 23RD ST </t>
  </si>
  <si>
    <t>53204-3009</t>
  </si>
  <si>
    <t>2100244</t>
  </si>
  <si>
    <t>1210 W MINERAL ST</t>
  </si>
  <si>
    <t xml:space="preserve">1210 W MINERAL ST </t>
  </si>
  <si>
    <t>53204-2132</t>
  </si>
  <si>
    <t>2100250</t>
  </si>
  <si>
    <t>2308 W NASH ST</t>
  </si>
  <si>
    <t xml:space="preserve">2308 W NASH ST </t>
  </si>
  <si>
    <t>53206-1830</t>
  </si>
  <si>
    <t>2100198</t>
  </si>
  <si>
    <t>730 W LAPHAM BLVD</t>
  </si>
  <si>
    <t xml:space="preserve">730 W LAPHAM BLVD </t>
  </si>
  <si>
    <t>53204-3428</t>
  </si>
  <si>
    <t>2100243</t>
  </si>
  <si>
    <t>3239 N 9TH ST</t>
  </si>
  <si>
    <t xml:space="preserve">3239 N 9TH ST </t>
  </si>
  <si>
    <t>53206-3251</t>
  </si>
  <si>
    <t>2100165</t>
  </si>
  <si>
    <t>5354 N 68TH ST</t>
  </si>
  <si>
    <t xml:space="preserve">5354 N 68TH ST </t>
  </si>
  <si>
    <t>53218-2901</t>
  </si>
  <si>
    <t>2100123</t>
  </si>
  <si>
    <t>6644 N 107TH ST</t>
  </si>
  <si>
    <t xml:space="preserve">6644 N 107TH ST </t>
  </si>
  <si>
    <t>53224-5006</t>
  </si>
  <si>
    <t>2100125</t>
  </si>
  <si>
    <t>1516 W FOREST HOME AVE</t>
  </si>
  <si>
    <t xml:space="preserve">1516 W FOREST HOME AVE </t>
  </si>
  <si>
    <t>53204-3256</t>
  </si>
  <si>
    <t>2100105</t>
  </si>
  <si>
    <t>971 W WINDLAKE AVE</t>
  </si>
  <si>
    <t xml:space="preserve">971 W WINDLAKE AVE </t>
  </si>
  <si>
    <t>53204-3822</t>
  </si>
  <si>
    <t>2100152</t>
  </si>
  <si>
    <t>5440 N 64TH ST</t>
  </si>
  <si>
    <t xml:space="preserve">5440 N 64TH ST </t>
  </si>
  <si>
    <t>53218-3020</t>
  </si>
  <si>
    <t>2100209</t>
  </si>
  <si>
    <t>1021 S 21ST ST</t>
  </si>
  <si>
    <t xml:space="preserve">1021 S 21ST ST </t>
  </si>
  <si>
    <t>53204-2030</t>
  </si>
  <si>
    <t>2100214</t>
  </si>
  <si>
    <t>3014 W SCOTT ST</t>
  </si>
  <si>
    <t xml:space="preserve">3014 W SCOTT ST </t>
  </si>
  <si>
    <t>53215-1643</t>
  </si>
  <si>
    <t>1014265</t>
  </si>
  <si>
    <t>1503 W HOPKINS ST</t>
  </si>
  <si>
    <t xml:space="preserve">1503 W HOPKINS ST </t>
  </si>
  <si>
    <t>53206-2165</t>
  </si>
  <si>
    <t>2100228</t>
  </si>
  <si>
    <t>6453 N 89TH ST</t>
  </si>
  <si>
    <t xml:space="preserve">6453 N 89TH ST </t>
  </si>
  <si>
    <t>53224-5307</t>
  </si>
  <si>
    <t>1010764</t>
  </si>
  <si>
    <t>3400 W NORTH AVE</t>
  </si>
  <si>
    <t xml:space="preserve">3400 W NORTH AVE </t>
  </si>
  <si>
    <t>53208</t>
  </si>
  <si>
    <t>2003313</t>
  </si>
  <si>
    <t>5760 N 67TH ST</t>
  </si>
  <si>
    <t xml:space="preserve">5760 N 67TH ST </t>
  </si>
  <si>
    <t>53218-2307</t>
  </si>
  <si>
    <t>1014738</t>
  </si>
  <si>
    <t>6945 N 41ST ST</t>
  </si>
  <si>
    <t xml:space="preserve">6945 N 41ST ST </t>
  </si>
  <si>
    <t>53209-2204</t>
  </si>
  <si>
    <t>2100213</t>
  </si>
  <si>
    <t>5131 N GREEN BAY AVE</t>
  </si>
  <si>
    <t xml:space="preserve">5131 N GREEN BAY AVE </t>
  </si>
  <si>
    <t>53209-5753</t>
  </si>
  <si>
    <t>2100172</t>
  </si>
  <si>
    <t>5966 N 35TH ST</t>
  </si>
  <si>
    <t xml:space="preserve">5966 N 35TH ST </t>
  </si>
  <si>
    <t>53209-4055</t>
  </si>
  <si>
    <t>2100115</t>
  </si>
  <si>
    <t>1547 N 14TH ST</t>
  </si>
  <si>
    <t xml:space="preserve">1547 N 14TH ST </t>
  </si>
  <si>
    <t>53205-2109</t>
  </si>
  <si>
    <t>2100232</t>
  </si>
  <si>
    <t>1945 N 31ST ST</t>
  </si>
  <si>
    <t xml:space="preserve">1945 N 31ST ST </t>
  </si>
  <si>
    <t>53208-1902</t>
  </si>
  <si>
    <t>2005704</t>
  </si>
  <si>
    <t>1712 S 32ND ST</t>
  </si>
  <si>
    <t xml:space="preserve">1712 S 32ND ST </t>
  </si>
  <si>
    <t>53215-2104</t>
  </si>
  <si>
    <t>National Centers for Learning Excellence, Inc.</t>
  </si>
  <si>
    <t>1006472</t>
  </si>
  <si>
    <t>N4W22000 W BLUEMOUND RD</t>
  </si>
  <si>
    <t xml:space="preserve">N4W22000 W BLUEMOUND RD </t>
  </si>
  <si>
    <t>53186-8755</t>
  </si>
  <si>
    <t>1009658</t>
  </si>
  <si>
    <t>815 S CONCORD RD</t>
  </si>
  <si>
    <t xml:space="preserve">815 S CONCORD RD </t>
  </si>
  <si>
    <t>OCONOMOWOC</t>
  </si>
  <si>
    <t>53066</t>
  </si>
  <si>
    <t>2001852</t>
  </si>
  <si>
    <t>5310 W CAPITOL DR</t>
  </si>
  <si>
    <t xml:space="preserve">5310 W CAPITOL DR </t>
  </si>
  <si>
    <t>53216-2263</t>
  </si>
  <si>
    <t>220281</t>
  </si>
  <si>
    <t>809 W GREENFIELD AVE</t>
  </si>
  <si>
    <t xml:space="preserve">809 W GREENFIELD AVE </t>
  </si>
  <si>
    <t>53204</t>
  </si>
  <si>
    <t>1000280</t>
  </si>
  <si>
    <t>2819 W RICHARDSON PL</t>
  </si>
  <si>
    <t xml:space="preserve">2819 W RICHARDSON PL </t>
  </si>
  <si>
    <t>1005381</t>
  </si>
  <si>
    <t>1350 W NORTH AVE</t>
  </si>
  <si>
    <t xml:space="preserve">1350 W NORTH AVE </t>
  </si>
  <si>
    <t>53205-1257</t>
  </si>
  <si>
    <t>2007126</t>
  </si>
  <si>
    <t>331 W GARFIELD AVE</t>
  </si>
  <si>
    <t xml:space="preserve">331 W GARFIELD AVE </t>
  </si>
  <si>
    <t>53212-1212</t>
  </si>
  <si>
    <t>220089</t>
  </si>
  <si>
    <t>2374 S 61ST ST</t>
  </si>
  <si>
    <t xml:space="preserve">2374 S 61ST ST </t>
  </si>
  <si>
    <t>WEST ALLIS</t>
  </si>
  <si>
    <t>53219</t>
  </si>
  <si>
    <t>1006187</t>
  </si>
  <si>
    <t>3027 W GREENFIELD AVE</t>
  </si>
  <si>
    <t xml:space="preserve">3027 W GREENFIELD AVE </t>
  </si>
  <si>
    <t>53215-1952</t>
  </si>
  <si>
    <t>220071</t>
  </si>
  <si>
    <t>909 E GARFIELD AVE</t>
  </si>
  <si>
    <t xml:space="preserve">909 E GARFIELD AVE </t>
  </si>
  <si>
    <t>53212</t>
  </si>
  <si>
    <t>220207</t>
  </si>
  <si>
    <t>2545 N 29TH ST</t>
  </si>
  <si>
    <t xml:space="preserve">2545 N 29TH ST </t>
  </si>
  <si>
    <t>53210</t>
  </si>
  <si>
    <t>1007054</t>
  </si>
  <si>
    <t>125 W AUER AVE</t>
  </si>
  <si>
    <t xml:space="preserve">125 W AUER AVE </t>
  </si>
  <si>
    <t>53212-2025</t>
  </si>
  <si>
    <t>2002491</t>
  </si>
  <si>
    <t>2450 W NORTH AVE</t>
  </si>
  <si>
    <t xml:space="preserve">2450 W NORTH AVE </t>
  </si>
  <si>
    <t>53205-1001</t>
  </si>
  <si>
    <t>220442</t>
  </si>
  <si>
    <t>5460 N 64TH ST</t>
  </si>
  <si>
    <t xml:space="preserve">5460 N 64TH ST </t>
  </si>
  <si>
    <t>53218</t>
  </si>
  <si>
    <t>Oneida Tribe of Indians of Wisconsin</t>
  </si>
  <si>
    <t>1007586</t>
  </si>
  <si>
    <t>2801 W MASON ST</t>
  </si>
  <si>
    <t xml:space="preserve">2801 W MASON ST </t>
  </si>
  <si>
    <t>54313-5009</t>
  </si>
  <si>
    <t>420164</t>
  </si>
  <si>
    <t>N7210 SEMINARY RD</t>
  </si>
  <si>
    <t xml:space="preserve">N7210 SEMINARY RD </t>
  </si>
  <si>
    <t>ONEIDA</t>
  </si>
  <si>
    <t>54155-9501</t>
  </si>
  <si>
    <t>Red Cliff Band of Lake Superior Chippewa</t>
  </si>
  <si>
    <t>1001623</t>
  </si>
  <si>
    <t>89830 TINY TOT DR</t>
  </si>
  <si>
    <t xml:space="preserve">89830 TINY TOT DR </t>
  </si>
  <si>
    <t>54814</t>
  </si>
  <si>
    <t>120131</t>
  </si>
  <si>
    <t>1000 FARNUM DR</t>
  </si>
  <si>
    <t xml:space="preserve">1000 FARNUM DR </t>
  </si>
  <si>
    <t>NECEDAH</t>
  </si>
  <si>
    <t>54646</t>
  </si>
  <si>
    <t>Juneau County</t>
  </si>
  <si>
    <t>1008811</t>
  </si>
  <si>
    <t>208 N MAIN ST</t>
  </si>
  <si>
    <t xml:space="preserve">208 N MAIN ST </t>
  </si>
  <si>
    <t>ADAMS</t>
  </si>
  <si>
    <t>53910-9836</t>
  </si>
  <si>
    <t>Adams County</t>
  </si>
  <si>
    <t>1012153</t>
  </si>
  <si>
    <t>1531 LAKE ST</t>
  </si>
  <si>
    <t xml:space="preserve">1531 LAKE ST </t>
  </si>
  <si>
    <t>BARABOO</t>
  </si>
  <si>
    <t>53913-3079</t>
  </si>
  <si>
    <t>1009008</t>
  </si>
  <si>
    <t>400 ALEXANDER AVE</t>
  </si>
  <si>
    <t xml:space="preserve">400 ALEXANDER AVE </t>
  </si>
  <si>
    <t>REEDSBURG</t>
  </si>
  <si>
    <t>53959</t>
  </si>
  <si>
    <t>1004478</t>
  </si>
  <si>
    <t>1906 NORTH ST</t>
  </si>
  <si>
    <t xml:space="preserve">1906 NORTH ST </t>
  </si>
  <si>
    <t>PR DU SAC</t>
  </si>
  <si>
    <t>53578-1148</t>
  </si>
  <si>
    <t>2004675</t>
  </si>
  <si>
    <t>1501 FARNHAM ST</t>
  </si>
  <si>
    <t xml:space="preserve">1501 FARNHAM ST </t>
  </si>
  <si>
    <t>COLUMBUS</t>
  </si>
  <si>
    <t>53925-1880</t>
  </si>
  <si>
    <t>Columbia County</t>
  </si>
  <si>
    <t>2100086</t>
  </si>
  <si>
    <t>5216 FOREST AVE</t>
  </si>
  <si>
    <t>LAONA SCHOOL DISTRICT</t>
  </si>
  <si>
    <t>5216 FOREST AVE LAONA SCHOOL DISTRICT</t>
  </si>
  <si>
    <t>LAONA</t>
  </si>
  <si>
    <t>54541-9375</t>
  </si>
  <si>
    <t>2004815</t>
  </si>
  <si>
    <t>2946 RED FOX RUN</t>
  </si>
  <si>
    <t xml:space="preserve">2946 RED FOX RUN </t>
  </si>
  <si>
    <t>PORTAGE</t>
  </si>
  <si>
    <t>53901-3400</t>
  </si>
  <si>
    <t>1012154</t>
  </si>
  <si>
    <t>717 MARTIN ST</t>
  </si>
  <si>
    <t xml:space="preserve">717 MARTIN ST </t>
  </si>
  <si>
    <t>MAUSTON</t>
  </si>
  <si>
    <t>53948-1000</t>
  </si>
  <si>
    <t>1005858</t>
  </si>
  <si>
    <t>2930 RED FOX RUN</t>
  </si>
  <si>
    <t xml:space="preserve">2930 RED FOX RUN </t>
  </si>
  <si>
    <t>53901</t>
  </si>
  <si>
    <t>2001159</t>
  </si>
  <si>
    <t>311 DODGE DR</t>
  </si>
  <si>
    <t xml:space="preserve">311 DODGE DR </t>
  </si>
  <si>
    <t>BEAVER DAM</t>
  </si>
  <si>
    <t>53916-1163</t>
  </si>
  <si>
    <t>Dodge County</t>
  </si>
  <si>
    <t>1008315</t>
  </si>
  <si>
    <t>1221 HENRY AVE</t>
  </si>
  <si>
    <t xml:space="preserve">1221 HENRY AVE </t>
  </si>
  <si>
    <t>BELOIT</t>
  </si>
  <si>
    <t>53511</t>
  </si>
  <si>
    <t>Rock County</t>
  </si>
  <si>
    <t>1001823</t>
  </si>
  <si>
    <t>1235 CREEK RD</t>
  </si>
  <si>
    <t xml:space="preserve">1235 CREEK RD </t>
  </si>
  <si>
    <t>DELAVAN</t>
  </si>
  <si>
    <t>53115-3131</t>
  </si>
  <si>
    <t>Walworth County</t>
  </si>
  <si>
    <t>2004752</t>
  </si>
  <si>
    <t>13 N JACKSON ST</t>
  </si>
  <si>
    <t xml:space="preserve">13 N JACKSON ST </t>
  </si>
  <si>
    <t>ELKHORN</t>
  </si>
  <si>
    <t>53121-1905</t>
  </si>
  <si>
    <t>1008334</t>
  </si>
  <si>
    <t>53511-3636</t>
  </si>
  <si>
    <t>120067</t>
  </si>
  <si>
    <t>2230 CENTER AVE</t>
  </si>
  <si>
    <t xml:space="preserve">2230 CENTER AVE </t>
  </si>
  <si>
    <t>JANESVILLE</t>
  </si>
  <si>
    <t>53546</t>
  </si>
  <si>
    <t>1002263</t>
  </si>
  <si>
    <t>1422 CENTER AVE</t>
  </si>
  <si>
    <t xml:space="preserve">1422 CENTER AVE </t>
  </si>
  <si>
    <t>St Croix Chippewa Indians of Wisconsin</t>
  </si>
  <si>
    <t>1003201</t>
  </si>
  <si>
    <t>3792 STATE RD 70</t>
  </si>
  <si>
    <t xml:space="preserve">3792 STATE RD 70 </t>
  </si>
  <si>
    <t>HERTEL</t>
  </si>
  <si>
    <t>54845</t>
  </si>
  <si>
    <t>Stockbridge-Munsee Tribal Council</t>
  </si>
  <si>
    <t>420075</t>
  </si>
  <si>
    <t>W13429 CHERRY ST</t>
  </si>
  <si>
    <t xml:space="preserve">W13429 CHERRY ST </t>
  </si>
  <si>
    <t>BOWLER</t>
  </si>
  <si>
    <t>54416</t>
  </si>
  <si>
    <t>2005140</t>
  </si>
  <si>
    <t>1515 HELLER AVE</t>
  </si>
  <si>
    <t xml:space="preserve">1515 HELLER AVE </t>
  </si>
  <si>
    <t>SHEBOYGAN</t>
  </si>
  <si>
    <t>53081-2445</t>
  </si>
  <si>
    <t>Sheboygan County</t>
  </si>
  <si>
    <t>1016007</t>
  </si>
  <si>
    <t>1500 DOUGLAS DR</t>
  </si>
  <si>
    <t xml:space="preserve">1500 DOUGLAS DR </t>
  </si>
  <si>
    <t>PLYMOUTH</t>
  </si>
  <si>
    <t>53073-5301</t>
  </si>
  <si>
    <t>2005141</t>
  </si>
  <si>
    <t>819 KENTUCKY AVE</t>
  </si>
  <si>
    <t xml:space="preserve">819 KENTUCKY AVE </t>
  </si>
  <si>
    <t>53081-4954</t>
  </si>
  <si>
    <t>2005556</t>
  </si>
  <si>
    <t>1711 S 11TH ST</t>
  </si>
  <si>
    <t xml:space="preserve">1711 S 11TH ST </t>
  </si>
  <si>
    <t>53081-5810</t>
  </si>
  <si>
    <t>1000603</t>
  </si>
  <si>
    <t>1227 WILSON AVE</t>
  </si>
  <si>
    <t xml:space="preserve">1227 WILSON AVE </t>
  </si>
  <si>
    <t>53081-6741</t>
  </si>
  <si>
    <t>420699</t>
  </si>
  <si>
    <t>1429 N 5TH ST</t>
  </si>
  <si>
    <t xml:space="preserve">1429 N 5TH ST </t>
  </si>
  <si>
    <t>53081</t>
  </si>
  <si>
    <t>Southwestern Wisconsin Community Action Program</t>
  </si>
  <si>
    <t>1016135</t>
  </si>
  <si>
    <t>202 W TROY ST</t>
  </si>
  <si>
    <t xml:space="preserve">202 W TROY ST </t>
  </si>
  <si>
    <t>CUBA CITY</t>
  </si>
  <si>
    <t>53807-1070</t>
  </si>
  <si>
    <t>Grant County</t>
  </si>
  <si>
    <t>1008185</t>
  </si>
  <si>
    <t>800 N 6TH ST</t>
  </si>
  <si>
    <t xml:space="preserve">800 N 6TH ST </t>
  </si>
  <si>
    <t>MUSCODA</t>
  </si>
  <si>
    <t>53573</t>
  </si>
  <si>
    <t>120767</t>
  </si>
  <si>
    <t>1625 US HIGHWAY 61</t>
  </si>
  <si>
    <t xml:space="preserve">1625 US HIGHWAY 61 </t>
  </si>
  <si>
    <t>LANCASTER</t>
  </si>
  <si>
    <t>53813-9448</t>
  </si>
  <si>
    <t>1010633</t>
  </si>
  <si>
    <t>586 N MAIN ST</t>
  </si>
  <si>
    <t xml:space="preserve">586 N MAIN ST </t>
  </si>
  <si>
    <t>RICHLAND CTR</t>
  </si>
  <si>
    <t>53581-1723</t>
  </si>
  <si>
    <t>Richland County</t>
  </si>
  <si>
    <t>1009758</t>
  </si>
  <si>
    <t>402 JOHNSON ST</t>
  </si>
  <si>
    <t xml:space="preserve">402 JOHNSON ST </t>
  </si>
  <si>
    <t>BOSCOBEL</t>
  </si>
  <si>
    <t>53805-1186</t>
  </si>
  <si>
    <t>1003391</t>
  </si>
  <si>
    <t>475 N WATER ST</t>
  </si>
  <si>
    <t xml:space="preserve">475 N WATER ST </t>
  </si>
  <si>
    <t>PLATTEVILLE</t>
  </si>
  <si>
    <t>53818-2719</t>
  </si>
  <si>
    <t>2003043</t>
  </si>
  <si>
    <t>700 SPRING ST</t>
  </si>
  <si>
    <t xml:space="preserve">700 SPRING ST </t>
  </si>
  <si>
    <t>DARLINGTON</t>
  </si>
  <si>
    <t>53530-1602</t>
  </si>
  <si>
    <t>Lafayette County</t>
  </si>
  <si>
    <t>1010600</t>
  </si>
  <si>
    <t>212 E CHAPEL ST</t>
  </si>
  <si>
    <t xml:space="preserve">212 E CHAPEL ST </t>
  </si>
  <si>
    <t>DODGEVILLE</t>
  </si>
  <si>
    <t>53533</t>
  </si>
  <si>
    <t>Iowa County</t>
  </si>
  <si>
    <t>United Migrant Opportunity Services, Inc.</t>
  </si>
  <si>
    <t>420785</t>
  </si>
  <si>
    <t>N2898 STATE RD 22</t>
  </si>
  <si>
    <t xml:space="preserve">N2898 STATE RD 22 </t>
  </si>
  <si>
    <t>MONTELLO</t>
  </si>
  <si>
    <t>53949</t>
  </si>
  <si>
    <t>420094</t>
  </si>
  <si>
    <t>308 N MAIN ST</t>
  </si>
  <si>
    <t xml:space="preserve">308 N MAIN ST </t>
  </si>
  <si>
    <t>PLAINFIELD</t>
  </si>
  <si>
    <t>54966-9502</t>
  </si>
  <si>
    <t>1005547</t>
  </si>
  <si>
    <t>1808 EASTERN AVE</t>
  </si>
  <si>
    <t xml:space="preserve">1808 EASTERN AVE </t>
  </si>
  <si>
    <t>53073</t>
  </si>
  <si>
    <t>1005834</t>
  </si>
  <si>
    <t>W9555 NOVA PASS</t>
  </si>
  <si>
    <t xml:space="preserve">W9555 NOVA PASS </t>
  </si>
  <si>
    <t>53916-9264</t>
  </si>
  <si>
    <t>420710</t>
  </si>
  <si>
    <t>N1501 COUNTY ROAD XX</t>
  </si>
  <si>
    <t xml:space="preserve">N1501 COUNTY ROAD XX </t>
  </si>
  <si>
    <t>BERLIN</t>
  </si>
  <si>
    <t>54923</t>
  </si>
  <si>
    <t>1008048</t>
  </si>
  <si>
    <t>1115 MAINS CROSSING AVE</t>
  </si>
  <si>
    <t xml:space="preserve">1115 MAINS CROSSING AVE </t>
  </si>
  <si>
    <t>AMERY</t>
  </si>
  <si>
    <t>54001-2716</t>
  </si>
  <si>
    <t>420024</t>
  </si>
  <si>
    <t>N1257 CTY RD TK F AND Z</t>
  </si>
  <si>
    <t xml:space="preserve">N1257 CTY RD TK F AND Z </t>
  </si>
  <si>
    <t>REDGRANITE</t>
  </si>
  <si>
    <t>54970</t>
  </si>
  <si>
    <t>University Of Wisconsin, Oshkosh</t>
  </si>
  <si>
    <t>1011036</t>
  </si>
  <si>
    <t>1515 S LINCOLN ST B</t>
  </si>
  <si>
    <t xml:space="preserve">1515 S LINCOLN ST B </t>
  </si>
  <si>
    <t>SHAWANO</t>
  </si>
  <si>
    <t>54166-3428</t>
  </si>
  <si>
    <t>420603</t>
  </si>
  <si>
    <t>571 MONROE ST</t>
  </si>
  <si>
    <t xml:space="preserve">571 MONROE ST </t>
  </si>
  <si>
    <t>OSHKOSH</t>
  </si>
  <si>
    <t>54901-4644</t>
  </si>
  <si>
    <t>Winnebago County</t>
  </si>
  <si>
    <t>1000236</t>
  </si>
  <si>
    <t>330 W HICKORY ST</t>
  </si>
  <si>
    <t xml:space="preserve">330 W HICKORY ST </t>
  </si>
  <si>
    <t>SEYMOUR</t>
  </si>
  <si>
    <t>54165-1679</t>
  </si>
  <si>
    <t>Outagamie County</t>
  </si>
  <si>
    <t>420136</t>
  </si>
  <si>
    <t>240 W 9TH AVE</t>
  </si>
  <si>
    <t xml:space="preserve">240 W 9TH AVE </t>
  </si>
  <si>
    <t>54902</t>
  </si>
  <si>
    <t>West Bend Joint School District 1</t>
  </si>
  <si>
    <t>2005893</t>
  </si>
  <si>
    <t>N165W20330 HICKORY LN</t>
  </si>
  <si>
    <t xml:space="preserve">N165W20330 HICKORY LN </t>
  </si>
  <si>
    <t>JACKSON</t>
  </si>
  <si>
    <t>53037-8993</t>
  </si>
  <si>
    <t>Washington County</t>
  </si>
  <si>
    <t>2005892</t>
  </si>
  <si>
    <t>1111 W WASHINGTON ST</t>
  </si>
  <si>
    <t xml:space="preserve">1111 W WASHINGTON ST </t>
  </si>
  <si>
    <t>WEST BEND</t>
  </si>
  <si>
    <t>53095-2433</t>
  </si>
  <si>
    <t>220235</t>
  </si>
  <si>
    <t>2003716</t>
  </si>
  <si>
    <t>737 S 3RD AVE</t>
  </si>
  <si>
    <t xml:space="preserve">737 S 3RD AVE </t>
  </si>
  <si>
    <t>53095-4023</t>
  </si>
  <si>
    <t>Western Dairyland Economic Opportunity Council, Inc.</t>
  </si>
  <si>
    <t>2003657</t>
  </si>
  <si>
    <t>3031 EPIPHANY LN</t>
  </si>
  <si>
    <t xml:space="preserve">3031 EPIPHANY LN </t>
  </si>
  <si>
    <t>EAU CLAIRE</t>
  </si>
  <si>
    <t>54703-6924</t>
  </si>
  <si>
    <t>Eau Claire County</t>
  </si>
  <si>
    <t>2000029</t>
  </si>
  <si>
    <t>520366</t>
  </si>
  <si>
    <t>N31024 ELLAND RD</t>
  </si>
  <si>
    <t xml:space="preserve">N31024 ELLAND RD </t>
  </si>
  <si>
    <t>BLAIR</t>
  </si>
  <si>
    <t>54616</t>
  </si>
  <si>
    <t>Trempealeau County</t>
  </si>
  <si>
    <t>2003662</t>
  </si>
  <si>
    <t>358 E RIVER ST</t>
  </si>
  <si>
    <t xml:space="preserve">358 E RIVER ST </t>
  </si>
  <si>
    <t>ARCADIA</t>
  </si>
  <si>
    <t>54612-1344</t>
  </si>
  <si>
    <t>520522</t>
  </si>
  <si>
    <t>3103 OAK KNOLL DR</t>
  </si>
  <si>
    <t xml:space="preserve">3103 OAK KNOLL DR </t>
  </si>
  <si>
    <t>54701-8485</t>
  </si>
  <si>
    <t>2003590</t>
  </si>
  <si>
    <t>20873 COLLEGE AVE</t>
  </si>
  <si>
    <t xml:space="preserve">20873 COLLEGE AVE </t>
  </si>
  <si>
    <t>GALESVILLE</t>
  </si>
  <si>
    <t>54630</t>
  </si>
  <si>
    <t>2001409</t>
  </si>
  <si>
    <t>905 ALDER ST</t>
  </si>
  <si>
    <t xml:space="preserve">905 ALDER ST </t>
  </si>
  <si>
    <t>54615-8906</t>
  </si>
  <si>
    <t>1000929</t>
  </si>
  <si>
    <t>35480 6TH ST</t>
  </si>
  <si>
    <t xml:space="preserve">35480 6TH ST </t>
  </si>
  <si>
    <t>INDEPENDENCE</t>
  </si>
  <si>
    <t>54747-2810</t>
  </si>
  <si>
    <t>520231</t>
  </si>
  <si>
    <t>NAPLES HEAD START CENTER   12736</t>
  </si>
  <si>
    <t>S283 COUNTY BB AND HH</t>
  </si>
  <si>
    <t xml:space="preserve">S283 COUNTY BB AND HH </t>
  </si>
  <si>
    <t>MONDOVI</t>
  </si>
  <si>
    <t>54755</t>
  </si>
  <si>
    <t xml:space="preserve">Buffalo County_x000D_
</t>
  </si>
  <si>
    <t>520396</t>
  </si>
  <si>
    <t>1312 N HILLCREST PKWY</t>
  </si>
  <si>
    <t xml:space="preserve">1312 N HILLCREST PKWY </t>
  </si>
  <si>
    <t>ALTOONA</t>
  </si>
  <si>
    <t>54720-2597</t>
  </si>
  <si>
    <t>2005124</t>
  </si>
  <si>
    <t>TRUAX HEAD START CENTER   12731</t>
  </si>
  <si>
    <t>623 TRUAX BLVD</t>
  </si>
  <si>
    <t xml:space="preserve">623 TRUAX BLVD </t>
  </si>
  <si>
    <t>54703-1561</t>
  </si>
  <si>
    <t>1015212</t>
  </si>
  <si>
    <t>191 19TH AVE S</t>
  </si>
  <si>
    <t xml:space="preserve">191 19TH AVE S </t>
  </si>
  <si>
    <t>WISC RAPIDS</t>
  </si>
  <si>
    <t>54495-2340</t>
  </si>
  <si>
    <t>1013541</t>
  </si>
  <si>
    <t>410 W MCMILLAN ST</t>
  </si>
  <si>
    <t xml:space="preserve">410 W MCMILLAN ST </t>
  </si>
  <si>
    <t>MARSHFIELD</t>
  </si>
  <si>
    <t>54449-6015</t>
  </si>
  <si>
    <t>1013542</t>
  </si>
  <si>
    <t>550 CENTER ST</t>
  </si>
  <si>
    <t xml:space="preserve">550 CENTER ST </t>
  </si>
  <si>
    <t>54494-1815</t>
  </si>
  <si>
    <t>620173</t>
  </si>
  <si>
    <t>500 S SECTION ST</t>
  </si>
  <si>
    <t>HUMKE ELEMENTARY SCHOOL</t>
  </si>
  <si>
    <t>500 S SECTION ST HUMKE ELEMENTARY SCHOOL</t>
  </si>
  <si>
    <t>54457-1499</t>
  </si>
  <si>
    <t>Acelero Learning Wisconsin, Inc.</t>
  </si>
  <si>
    <t>220399</t>
  </si>
  <si>
    <t>MKE - PENFIELD EHS CCP</t>
  </si>
  <si>
    <t>833 N 26TH ST</t>
  </si>
  <si>
    <t xml:space="preserve">833 N 26TH ST </t>
  </si>
  <si>
    <t>53233</t>
  </si>
  <si>
    <t>2005849</t>
  </si>
  <si>
    <t>4801 W NORTH AVE</t>
  </si>
  <si>
    <t xml:space="preserve">4801 W NORTH AVE </t>
  </si>
  <si>
    <t>53208-1117</t>
  </si>
  <si>
    <t>2005922</t>
  </si>
  <si>
    <t>53233-1507</t>
  </si>
  <si>
    <t>2006189</t>
  </si>
  <si>
    <t>MKE - BLAKEWOOD</t>
  </si>
  <si>
    <t>3501 BLAKEWOOD AVE</t>
  </si>
  <si>
    <t xml:space="preserve">3501 BLAKEWOOD AVE </t>
  </si>
  <si>
    <t>S MILWAUKEE</t>
  </si>
  <si>
    <t>53172-3402</t>
  </si>
  <si>
    <t>2001468</t>
  </si>
  <si>
    <t>MKE - CUDAHY NORTH EHS</t>
  </si>
  <si>
    <t>5885 S PACKARD AVE</t>
  </si>
  <si>
    <t xml:space="preserve">5885 S PACKARD AVE </t>
  </si>
  <si>
    <t>CUDAHY</t>
  </si>
  <si>
    <t>53110-2615</t>
  </si>
  <si>
    <t>2001600</t>
  </si>
  <si>
    <t>MKE - TEUTONIA EHS</t>
  </si>
  <si>
    <t>5719 N TEUTONIA AVE</t>
  </si>
  <si>
    <t xml:space="preserve">5719 N TEUTONIA AVE </t>
  </si>
  <si>
    <t>53209-4131</t>
  </si>
  <si>
    <t>2002701</t>
  </si>
  <si>
    <t>5809 S PACKARD AVE</t>
  </si>
  <si>
    <t xml:space="preserve">5809 S PACKARD AVE </t>
  </si>
  <si>
    <t>2001975</t>
  </si>
  <si>
    <t>1923 GREEN ST</t>
  </si>
  <si>
    <t xml:space="preserve">1923 GREEN ST </t>
  </si>
  <si>
    <t>RACINE</t>
  </si>
  <si>
    <t>53402-4657</t>
  </si>
  <si>
    <t>Racine County</t>
  </si>
  <si>
    <t>2006596</t>
  </si>
  <si>
    <t>400 W OSHKOSH ST</t>
  </si>
  <si>
    <t xml:space="preserve">400 W OSHKOSH ST </t>
  </si>
  <si>
    <t>RIPON</t>
  </si>
  <si>
    <t>54971-1067</t>
  </si>
  <si>
    <t>2006620</t>
  </si>
  <si>
    <t>678 WESTERN AVE</t>
  </si>
  <si>
    <t xml:space="preserve">678 WESTERN AVE </t>
  </si>
  <si>
    <t>FOND DU LAC</t>
  </si>
  <si>
    <t>54935-3821</t>
  </si>
  <si>
    <t>2009081</t>
  </si>
  <si>
    <t>3738 S 60TH ST</t>
  </si>
  <si>
    <t xml:space="preserve">3738 S 60TH ST </t>
  </si>
  <si>
    <t>53220-1935</t>
  </si>
  <si>
    <t>2001976</t>
  </si>
  <si>
    <t>RAC - NGN EHS</t>
  </si>
  <si>
    <t>1032 GRAND AVE</t>
  </si>
  <si>
    <t xml:space="preserve">1032 GRAND AVE </t>
  </si>
  <si>
    <t>53403-1835</t>
  </si>
  <si>
    <t>2002435</t>
  </si>
  <si>
    <t>1220 MOUND AVE</t>
  </si>
  <si>
    <t xml:space="preserve">1220 MOUND AVE </t>
  </si>
  <si>
    <t>53404-3350</t>
  </si>
  <si>
    <t>2001802</t>
  </si>
  <si>
    <t>2003704</t>
  </si>
  <si>
    <t>2130 W BECHER ST</t>
  </si>
  <si>
    <t xml:space="preserve">2130 W BECHER ST </t>
  </si>
  <si>
    <t>53215-2559</t>
  </si>
  <si>
    <t>2001465</t>
  </si>
  <si>
    <t>MKE - WALTON</t>
  </si>
  <si>
    <t>7833 W CAPITOL DR</t>
  </si>
  <si>
    <t xml:space="preserve">7833 W CAPITOL DR </t>
  </si>
  <si>
    <t>53222-2059</t>
  </si>
  <si>
    <t>United Community Center</t>
  </si>
  <si>
    <t>2004892</t>
  </si>
  <si>
    <t>1648 S 37TH ST</t>
  </si>
  <si>
    <t xml:space="preserve">1648 S 37TH ST </t>
  </si>
  <si>
    <t>53215-1724</t>
  </si>
  <si>
    <t>2004832</t>
  </si>
  <si>
    <t>239 W WASHINGTON ST</t>
  </si>
  <si>
    <t xml:space="preserve">239 W WASHINGTON ST </t>
  </si>
  <si>
    <t>53204-2442</t>
  </si>
  <si>
    <t>220045</t>
  </si>
  <si>
    <t>1028 S 9TH ST</t>
  </si>
  <si>
    <t xml:space="preserve">1028 S 9TH ST </t>
  </si>
  <si>
    <t>LOCN_FCLY_NAM</t>
  </si>
  <si>
    <t>ADVOCAP HEAD START - N FOND DU LAC</t>
  </si>
  <si>
    <t>ADVOCAP HEAD START - PRAIRIE VIEW</t>
  </si>
  <si>
    <t>GINIIJAANISINAANIG</t>
  </si>
  <si>
    <t>DELLWOOD CHILDCARE CENTER</t>
  </si>
  <si>
    <t>NEW LONDON HEAD START</t>
  </si>
  <si>
    <t>CLINTONVILLE EARLY LEARNING CENTER</t>
  </si>
  <si>
    <t>CHILDREN'S DISCOVERY CENTER</t>
  </si>
  <si>
    <t>FAMILY DEVELOPMENT CENTER</t>
  </si>
  <si>
    <t>MARQUETTE COUNTY EARLY LEARNING CTR</t>
  </si>
  <si>
    <t>THE WAUPACA CHILD DEVELOPMENT CTR</t>
  </si>
  <si>
    <t>WAUTOMA EARLY LEARNING CENTER</t>
  </si>
  <si>
    <t>CHIPPEWA FALLS CESA 11 HEAD START</t>
  </si>
  <si>
    <t>CESA 11 CADOTT HEAD START</t>
  </si>
  <si>
    <t>STANLEY-BOYD HEAD START</t>
  </si>
  <si>
    <t>CESA 11 BARRON HEAD START</t>
  </si>
  <si>
    <t>MENOMONIE HEAD START - CESA 11</t>
  </si>
  <si>
    <t>NEW RICHMOND CESA 11 HEAD START</t>
  </si>
  <si>
    <t>KIDS FIRST CHILDCARE</t>
  </si>
  <si>
    <t>RICE LAKE CESA 11 HEAD START</t>
  </si>
  <si>
    <t>CESA 11 TURTLE LAKE HEAD START</t>
  </si>
  <si>
    <t>POLK COUNTY HEAD START</t>
  </si>
  <si>
    <t>LAKE MILLS HEAD START</t>
  </si>
  <si>
    <t>JEFFERSON COUNTY HEAD START - EAST</t>
  </si>
  <si>
    <t>WESTOSHA HEAD START</t>
  </si>
  <si>
    <t>JEFFERSON CO HEAD START CESA 2</t>
  </si>
  <si>
    <t>JEFFERSON COUNTY HEAD START CESA 2</t>
  </si>
  <si>
    <t>JEFFERSON CO HEAD START - WATERTOWN</t>
  </si>
  <si>
    <t>JEFFERSON COUNTY HEAD START</t>
  </si>
  <si>
    <t>CESA 7 HEAD START - DE PERE</t>
  </si>
  <si>
    <t>CESA 7 HEAD START</t>
  </si>
  <si>
    <t>CESA 7 HEAD START - TWO RIVERS</t>
  </si>
  <si>
    <t>YMCA SCH AGE - HERITAGE SCHOOL</t>
  </si>
  <si>
    <t>CESA 7 HEAD START - ASHWAUBENON</t>
  </si>
  <si>
    <t>CESA 7 HEAD START HOWARD SUAMICO</t>
  </si>
  <si>
    <t>ST JOSEPH ACADEMY INC</t>
  </si>
  <si>
    <t>YMCA TOKEN SPRINGS</t>
  </si>
  <si>
    <t>THE PLAYING FIELD</t>
  </si>
  <si>
    <t>DCPC NORTHPORT HEAD START</t>
  </si>
  <si>
    <t>DCPC GREAT BEGINNINGS SUN PRAIRIE HEAD START - CC</t>
  </si>
  <si>
    <t>DCPC EAST HEAD START AND CC</t>
  </si>
  <si>
    <t>DCPC RED ARROW HEAD START</t>
  </si>
  <si>
    <t>RED CABOOSE SCHOOL AGE MARQUETTE</t>
  </si>
  <si>
    <t>DCPC SOUTH MADISON HEAD START AND C C</t>
  </si>
  <si>
    <t>DCPC MONROE HEAD START</t>
  </si>
  <si>
    <t>PEQUENOS TRAVIESOS LLC</t>
  </si>
  <si>
    <t>YMCA CREEKSIDE</t>
  </si>
  <si>
    <t>DCPC STOUGHTON HEAD START</t>
  </si>
  <si>
    <t>RESPITE CENTER</t>
  </si>
  <si>
    <t>DCPC UNION CORNERS HEAD START</t>
  </si>
  <si>
    <t>DCPC WEE START EARLY HS AND CC</t>
  </si>
  <si>
    <t>KIDS R US UNIVERSITY</t>
  </si>
  <si>
    <t>KIDS R US UNIVERSITY LLC</t>
  </si>
  <si>
    <t>OCONTO HEAD START CENTER</t>
  </si>
  <si>
    <t>STURGEON BAY HEAD START</t>
  </si>
  <si>
    <t>EARLY CHILDHOOD ACADEMY INC</t>
  </si>
  <si>
    <t>TOMAHAWK HEAD START</t>
  </si>
  <si>
    <t>RHINELANDER HEAD START</t>
  </si>
  <si>
    <t>WABENO HEAD START</t>
  </si>
  <si>
    <t>ELCHO EARLY LEARNING CENTER</t>
  </si>
  <si>
    <t>ANTIGO HEAD START</t>
  </si>
  <si>
    <t>EAGLE RIVER HEAD START</t>
  </si>
  <si>
    <t>AUNTIE M'S CHILD CARE CENTER LLC</t>
  </si>
  <si>
    <t>CRANDON HEAD START</t>
  </si>
  <si>
    <t>MARINETTE HEAD START</t>
  </si>
  <si>
    <t>FAMILY FORUM HEAD START CENTER 10</t>
  </si>
  <si>
    <t>FAMILY FORUM HS CENTER 5</t>
  </si>
  <si>
    <t>FAMILY FORUM HEAD START CENTER 7</t>
  </si>
  <si>
    <t>FAMILY FORUM HEAD START CTR 2</t>
  </si>
  <si>
    <t>FAMILY FORUM HEAD START CENTER 1</t>
  </si>
  <si>
    <t>FAMILY FORUM HEAD START CENTER 8</t>
  </si>
  <si>
    <t>FAMILY FORUM HEAD START CTR 4</t>
  </si>
  <si>
    <t>HEAD START LEARNING CENTER</t>
  </si>
  <si>
    <t>JEFFERSON HEAD START LEARNING CENTER</t>
  </si>
  <si>
    <t>WIPAMEN KER 'DA HEAD START CENTER</t>
  </si>
  <si>
    <t>AHUCO HEAD START CENTER</t>
  </si>
  <si>
    <t>PUZAKI PEI CINAK HEAD START</t>
  </si>
  <si>
    <t>CHAHK HA CHEE HEAD START</t>
  </si>
  <si>
    <t>HO-CHUNK GRA HEAD START CTR</t>
  </si>
  <si>
    <t>NEENK CHUNK GRA HEAD START CENTER</t>
  </si>
  <si>
    <t>ONALASKA HEAD START</t>
  </si>
  <si>
    <t>SPARTA HEAD START CENTER</t>
  </si>
  <si>
    <t>MARGARET ANNETT HEAD START CENTER</t>
  </si>
  <si>
    <t>ONALASKA MAIN STREET HEAD START</t>
  </si>
  <si>
    <t>CENTRAL LA CROSSE HEAD START CENTER</t>
  </si>
  <si>
    <t>TOMAH HEAD START CENTER</t>
  </si>
  <si>
    <t>KIDDIE CAMPUS CHILD CARE AND PRESCHOOL</t>
  </si>
  <si>
    <t>HAYWARD HEAD START</t>
  </si>
  <si>
    <t>CREATIVE KIDS LEARNING CENTER</t>
  </si>
  <si>
    <t>GITIGAANING EARLY LEARN CENTER</t>
  </si>
  <si>
    <t>TENDER LEARNING CENTER</t>
  </si>
  <si>
    <t>SPOONER HEAD START</t>
  </si>
  <si>
    <t>GRANTON COMMUNITY CHILD CARE CENTER</t>
  </si>
  <si>
    <t>MEDFORD HEAD START</t>
  </si>
  <si>
    <t>LADYSMITH HEAD START</t>
  </si>
  <si>
    <t>STARBRIGHT CHILD CARE INC</t>
  </si>
  <si>
    <t>LITTLE ANGELS DAYCARE</t>
  </si>
  <si>
    <t>DORCHESTER HEAD START</t>
  </si>
  <si>
    <t>MINA COPELAND HEAD START CTR</t>
  </si>
  <si>
    <t>KUSD HEAD START - BOSE ELEMENTARY</t>
  </si>
  <si>
    <t>KUSD HEAD START - BRASS COMMUNITY</t>
  </si>
  <si>
    <t>KUSD HEAD START - KENOSHA SCHL OF LANGUAGE</t>
  </si>
  <si>
    <t>KUSD HEAD START CHAVEZ LEARNING STATION</t>
  </si>
  <si>
    <t>KUSD HEAD START - GREWENOW ELEMENTARY</t>
  </si>
  <si>
    <t>KUSD HEAD START - CURTIS STRANGE ELEMENTARY</t>
  </si>
  <si>
    <t>KIDS CASTLE - RUTH HARMAN</t>
  </si>
  <si>
    <t>LCO HEAD START-EARLY HEAD START</t>
  </si>
  <si>
    <t>LCO CHILD CARE CENTER - GENAWENDAAWASONG</t>
  </si>
  <si>
    <t>LA CASA DE ESPERANZA</t>
  </si>
  <si>
    <t>HEAD START - DOLORES K BOYD CENTER</t>
  </si>
  <si>
    <t>TRIBAL DAY CARE</t>
  </si>
  <si>
    <t>MERRILL AREA PUBLIC SCHOOLS HEAD START</t>
  </si>
  <si>
    <t>MPS - CARSON ACADEMY CLC</t>
  </si>
  <si>
    <t>MPS - MITCHELL CLC</t>
  </si>
  <si>
    <t>MPS - KAGEL CLC</t>
  </si>
  <si>
    <t>MPS - CAMP FRANKLIN</t>
  </si>
  <si>
    <t>MPS - ALLEN FIELD CLC</t>
  </si>
  <si>
    <t>MPS - LAFOLLETTE CLC</t>
  </si>
  <si>
    <t>MPS - CAMP KILBOURN</t>
  </si>
  <si>
    <t>MPS - MAPLE TREE CLC</t>
  </si>
  <si>
    <t>MPS - FOREST HOME SAFE PLACE</t>
  </si>
  <si>
    <t>MPS - HAYES CLC</t>
  </si>
  <si>
    <t>MPS - BROWNING CLC</t>
  </si>
  <si>
    <t>MPS - LONGFELLOW CLC</t>
  </si>
  <si>
    <t>MPS - DOERFLER CLC</t>
  </si>
  <si>
    <t>MPS - HOPKINS LLOYD CLC</t>
  </si>
  <si>
    <t>MPS - CAMP BRUCE</t>
  </si>
  <si>
    <t>BOYS AND GIRLS CLUB - FITZSIMONDS</t>
  </si>
  <si>
    <t>MPS - KLUGE CLC</t>
  </si>
  <si>
    <t>MPS - CAMP HAWTHORNE</t>
  </si>
  <si>
    <t>MPS - MARVIN PRATT CLC</t>
  </si>
  <si>
    <t>MPS - THURSTON WOODS CLC</t>
  </si>
  <si>
    <t>MPS - SIEFERT SAFE PLACE</t>
  </si>
  <si>
    <t>MPS - WESTSIDE I CLC</t>
  </si>
  <si>
    <t>A.L.B.A. SAFE PLACE</t>
  </si>
  <si>
    <t>NAT'L CTRS FOR LRNING EXCELLNC INC</t>
  </si>
  <si>
    <t>HEARTS AND HANDS CHRISTIAN PRSCHL</t>
  </si>
  <si>
    <t>NEXT DOOR HEAD START - EXT 2612</t>
  </si>
  <si>
    <t>LA CAUSA EARLY EDUCATION AND CARE CTR</t>
  </si>
  <si>
    <t>NEIGHBORHOOD HOUSE OF MILWAUKEE</t>
  </si>
  <si>
    <t>NORTHSIDE Y EARLY CHILDHOOD EDUCATION CENTER</t>
  </si>
  <si>
    <t>MALAIKA EARLY LEARNING CENTER</t>
  </si>
  <si>
    <t>KINDERCARE LEARNING CTRS-S 61ST ST</t>
  </si>
  <si>
    <t>JO'S EARLY LEARNING ACADEMY</t>
  </si>
  <si>
    <t>COA CHILD CARE CENTER</t>
  </si>
  <si>
    <t>NEXT DOOR HEADSTART - 29TH ST - EXT 2528</t>
  </si>
  <si>
    <t>ST ANN CTR INTERGENERATIONAL CARE</t>
  </si>
  <si>
    <t>ELAINE SCHREIBER CHILD DEV CTR</t>
  </si>
  <si>
    <t>THREE SISTERS HEAD START</t>
  </si>
  <si>
    <t>ONEIDA HEAD START</t>
  </si>
  <si>
    <t>RED CLIFF EARLY CHILDHOOD CENTER</t>
  </si>
  <si>
    <t>RENEWAL UNLIMITED - NECEDAH</t>
  </si>
  <si>
    <t>RENEWAL UNLIMITED - ADAMS HEAD START</t>
  </si>
  <si>
    <t>BARABOO HEAD START CENTER</t>
  </si>
  <si>
    <t>RENEWAL UNLIMITED - REEDSBURG AREA LEARNING CENTER</t>
  </si>
  <si>
    <t>RENEWAL UNLIMITED SAUK PRAIRIE</t>
  </si>
  <si>
    <t>LITTLE ADVENTURES EARLY LEARNING CENTER</t>
  </si>
  <si>
    <t>LAONA LEARNING CENTER</t>
  </si>
  <si>
    <t>COLUMBIA COUNTY FAMILY RESOURCE CTR</t>
  </si>
  <si>
    <t>MAUSTON HEAD START CENTER</t>
  </si>
  <si>
    <t>PORTAGE HEAD START CENTER</t>
  </si>
  <si>
    <t>RENEWAL UNLIMITED - BEAVER DAM HEAD START</t>
  </si>
  <si>
    <t>BELOIT CHILD AND FAMILY CENTER</t>
  </si>
  <si>
    <t>DELAVAN CHILD AND FAMILY CENTER</t>
  </si>
  <si>
    <t>ELKHORN CHILD AND FAMILY CENTER</t>
  </si>
  <si>
    <t>COMMUNITY KIDS BELOIT</t>
  </si>
  <si>
    <t>COMMUNITY KIDS JANESVILLE LRNG CTR</t>
  </si>
  <si>
    <t>JANESVILLE CHILD AND FAMILY CENTER</t>
  </si>
  <si>
    <t>ST CROIX TRIBAL HEAD START</t>
  </si>
  <si>
    <t>STOCKBRIDGE-MUNSEE HEAD START</t>
  </si>
  <si>
    <t>SHEBOYGAN COUNTY HEAD START - JEFFERSON</t>
  </si>
  <si>
    <t>GROWING GENERATIONS</t>
  </si>
  <si>
    <t>SHEBOYGAN COUNTY HEAD START - LONGFELLOW</t>
  </si>
  <si>
    <t>SHEBOYGAN COUNTY HEAD START - ST ANDREWS</t>
  </si>
  <si>
    <t>SHEBOYGAN CO HEAD START- ELC</t>
  </si>
  <si>
    <t>SHEBOYGAN CO HEADSTART-LAKESHORE</t>
  </si>
  <si>
    <t>SNUG AS A BUG CHILD CARE CENTER LLC</t>
  </si>
  <si>
    <t>SWCAP MUSCODA HEAD START</t>
  </si>
  <si>
    <t>SWCAP LANCASTER HEAD START</t>
  </si>
  <si>
    <t>SWCAP RICHLAND CENTER HEAD START</t>
  </si>
  <si>
    <t>SWCAP BOSCOBEL HEAD START</t>
  </si>
  <si>
    <t>SWCAP PLATTEVILLE HEAD START</t>
  </si>
  <si>
    <t>SWCAP DARLINGTON HEAD START</t>
  </si>
  <si>
    <t>SWCAP DODGEVILLE HEAD START</t>
  </si>
  <si>
    <t>UMOS - MONTELLO CENTER</t>
  </si>
  <si>
    <t>UMOS - PLAINFIELD CENTER</t>
  </si>
  <si>
    <t>UMOS PLYMOUTH MHS DAY CARE CENTER</t>
  </si>
  <si>
    <t>UMOS BEAVER DAM CENTER</t>
  </si>
  <si>
    <t>UMOS - AURORA CENTER</t>
  </si>
  <si>
    <t>UMOS AMERY CENTER</t>
  </si>
  <si>
    <t>UMOS - SPRING LAKE CENTER</t>
  </si>
  <si>
    <t>UWO HEAD START - SHAWANO CTR</t>
  </si>
  <si>
    <t>UWO HEAD START - JOYCE WILCOX CTR</t>
  </si>
  <si>
    <t>UWO HEAD START - SEYMOUR CENTER</t>
  </si>
  <si>
    <t>UWO HEAD START - PEACE CHURCH</t>
  </si>
  <si>
    <t>WASHINGTON CTY H.S-JACKSON AREA COMMUNITY CENTER</t>
  </si>
  <si>
    <t>WASHINGTON COUNTY HEAD START-YMCA WEST WASHINGTON</t>
  </si>
  <si>
    <t>KETTLE MORAINE YMCA CHILD CARE CTR</t>
  </si>
  <si>
    <t>WASHINGTON COUNTY HEAD START-ROLFS EDUCATION CTR</t>
  </si>
  <si>
    <t>PRAIRIE RIDGE EARLY LEARNING SCHOOL</t>
  </si>
  <si>
    <t>PRECIOUS CARE CENTER AND PRESCHOOL LLC</t>
  </si>
  <si>
    <t>BLAIR HEAD START CENTER</t>
  </si>
  <si>
    <t>ARCADIA EARLY LEARNING CENTER</t>
  </si>
  <si>
    <t>EAU CLAIRE HEAD START CENTER</t>
  </si>
  <si>
    <t>G-E-T HEAD START CENTER</t>
  </si>
  <si>
    <t>BLACK RIVER FALLS HEAD START</t>
  </si>
  <si>
    <t>INDEPENDENCE HEAD START CENTER</t>
  </si>
  <si>
    <t>NAPLES HEAD START CENTER</t>
  </si>
  <si>
    <t>ALTOONA EARLY EDUCATION CENTER</t>
  </si>
  <si>
    <t>TRUAX HEAD START CENTER</t>
  </si>
  <si>
    <t>WOOD COUNTY HEAD START-WR WEST CTR</t>
  </si>
  <si>
    <t>WOOD COUNTY HEAD START-MFLD CENTER</t>
  </si>
  <si>
    <t>WOOD COUNTY HEAD START-WR BIRON</t>
  </si>
  <si>
    <t>YMCA 21ST CENTURY LEARNING CENTER</t>
  </si>
  <si>
    <t>PENFIELD CHILDREN'S CENTER INC</t>
  </si>
  <si>
    <t>ACELERO LEARNING - NORTH AVE</t>
  </si>
  <si>
    <t>ACELERO LEARNING - PENFIELD</t>
  </si>
  <si>
    <t>ACELERO LEARNING - BLAKEWOOD</t>
  </si>
  <si>
    <t>ACELERO LEARNING - CUDAHY</t>
  </si>
  <si>
    <t>ACELERO LEARNING - TEUTONIA</t>
  </si>
  <si>
    <t>ACELERO LEARNING - CUDAHY NORTH</t>
  </si>
  <si>
    <t>ACELERO LEARNING - GREEN ST</t>
  </si>
  <si>
    <t>ADVOCAP INC.-RIPON</t>
  </si>
  <si>
    <t>ADVOCAP INC. HEAD START ACADEMY</t>
  </si>
  <si>
    <t>ACELERO LEARNING - WOODLAND</t>
  </si>
  <si>
    <t>ACELERO LEARNING - GRAND AVE</t>
  </si>
  <si>
    <t>ACELERO LEARNING-NGN</t>
  </si>
  <si>
    <t>RICARDO DIAZ EARLY LEARNING ACADEMY</t>
  </si>
  <si>
    <t>ACELERO LEARNING - WALTON</t>
  </si>
  <si>
    <t>UCC BURNHAM CAMPUS SITE 2</t>
  </si>
  <si>
    <t>GUADALUPE CENTER SOUTH</t>
  </si>
  <si>
    <t>UNITED COMMUNITY CENTER DAY CARE</t>
  </si>
  <si>
    <t>COUNTY_NAME</t>
  </si>
  <si>
    <t>&lt;STATE ORG&gt;</t>
  </si>
  <si>
    <t>C. 
Provider Location Number*</t>
  </si>
  <si>
    <t>Provider Location Number</t>
  </si>
  <si>
    <t>GranteeRowOrder</t>
  </si>
  <si>
    <t>Lookup</t>
  </si>
  <si>
    <t>CombinedLocationName</t>
  </si>
  <si>
    <t>D. 
Licensed Facility Name*</t>
  </si>
  <si>
    <t>E. 
Site Address*</t>
  </si>
  <si>
    <t>F. 
City*</t>
  </si>
  <si>
    <t>G.
State*</t>
  </si>
  <si>
    <t>H. 
ZIP Code*</t>
  </si>
  <si>
    <t>I.
County*</t>
  </si>
  <si>
    <r>
      <t xml:space="preserve">J. 
Site Status as of April 1, 2026
</t>
    </r>
    <r>
      <rPr>
        <sz val="9"/>
        <color indexed="8"/>
        <rFont val="Calibri"/>
        <family val="2"/>
        <scheme val="minor"/>
      </rPr>
      <t>If site details in Columns A-H have been updated, highlight in yellow.  
If a site has closed or partnership has ended, do not complete Columns J-Y.</t>
    </r>
  </si>
  <si>
    <t>K.
Do you have a public 4K community approach partnership at this location?</t>
  </si>
  <si>
    <t>L. 
School District Name at this Location</t>
  </si>
  <si>
    <t>M. 
Where are EHS/HS children served?</t>
  </si>
  <si>
    <t>N. 
Program Type</t>
  </si>
  <si>
    <t>O. 
Program Structure</t>
  </si>
  <si>
    <t xml:space="preserve">P. 
Does this location have 1+ classrooms with a schedule of 0-3.5 hours/day? </t>
  </si>
  <si>
    <t>Q. 
Does this location have 1+ classrooms with a schedule of  3.6-6 hours/day?</t>
  </si>
  <si>
    <t xml:space="preserve">R. 
Does this location have 1+ classrooms with a schedule of 6+ hours/day? </t>
  </si>
  <si>
    <t>S. 
Funding Type</t>
  </si>
  <si>
    <t xml:space="preserve">T.
Start Date
</t>
  </si>
  <si>
    <t>U. 
End Date</t>
  </si>
  <si>
    <r>
      <t xml:space="preserve">V. 
# of Classrooms 
</t>
    </r>
    <r>
      <rPr>
        <sz val="9"/>
        <color indexed="8"/>
        <rFont val="Calibri"/>
        <family val="2"/>
        <scheme val="minor"/>
      </rPr>
      <t>(Serving EHS/HS Children)</t>
    </r>
  </si>
  <si>
    <t>W. 
EHS Enrolled</t>
  </si>
  <si>
    <t>X. 
HSP Enrolled</t>
  </si>
  <si>
    <t>Y. 
EHS-CCP Enrolled</t>
  </si>
  <si>
    <t>Z. 
Total Enrollment</t>
  </si>
  <si>
    <t>SFY 2027 Head Start Program Plan Part B Summary</t>
  </si>
  <si>
    <r>
      <t xml:space="preserve">INSTRUCTIONS: </t>
    </r>
    <r>
      <rPr>
        <sz val="10"/>
        <color theme="1"/>
        <rFont val="Calibri"/>
        <family val="2"/>
        <scheme val="minor"/>
      </rPr>
      <t xml:space="preserve">This tab summarizes the information entered in Tabs 1, 2, 3, and 4 (Head Start programs will not enter any data on this tab). 
</t>
    </r>
    <r>
      <rPr>
        <sz val="10"/>
        <color theme="1"/>
        <rFont val="Wingdings"/>
        <charset val="2"/>
      </rPr>
      <t>ü</t>
    </r>
    <r>
      <rPr>
        <i/>
        <sz val="11.5"/>
        <color theme="1"/>
        <rFont val="Calibri"/>
        <family val="2"/>
      </rPr>
      <t xml:space="preserve"> </t>
    </r>
    <r>
      <rPr>
        <b/>
        <i/>
        <sz val="10"/>
        <color theme="1"/>
        <rFont val="Calibri"/>
        <family val="2"/>
        <scheme val="minor"/>
      </rPr>
      <t xml:space="preserve">Summary Tab Checks: </t>
    </r>
    <r>
      <rPr>
        <i/>
        <sz val="10"/>
        <color theme="1"/>
        <rFont val="Calibri"/>
        <family val="2"/>
        <scheme val="minor"/>
      </rPr>
      <t xml:space="preserve">Before you upload, please review to ensure all checks below are green (except the manual check highlighted in yellow in row 37). If any check shows a red "no," this means there is an error that needs to be corrected. Fix all errors before you upload. If you are unsure how to fix an error, contact the HSCO before uploading your spreadsheet. </t>
    </r>
  </si>
  <si>
    <r>
      <rPr>
        <b/>
        <i/>
        <sz val="9"/>
        <color theme="1"/>
        <rFont val="Calibri"/>
        <family val="2"/>
        <scheme val="minor"/>
      </rPr>
      <t>Check 2</t>
    </r>
    <r>
      <rPr>
        <i/>
        <sz val="9"/>
        <color theme="1"/>
        <rFont val="Calibri"/>
        <family val="2"/>
        <scheme val="minor"/>
      </rPr>
      <t>: If no federal EHS-CCP partnership funding is reported above, no EHS-CCP state funding or enrollment is entered.</t>
    </r>
  </si>
  <si>
    <r>
      <rPr>
        <b/>
        <sz val="10"/>
        <color indexed="8"/>
        <rFont val="Calibri"/>
        <family val="2"/>
        <scheme val="minor"/>
      </rPr>
      <t>INSTRUCTIONS:</t>
    </r>
    <r>
      <rPr>
        <sz val="10"/>
        <color indexed="8"/>
        <rFont val="Calibri"/>
        <family val="2"/>
        <scheme val="minor"/>
      </rPr>
      <t xml:space="preserve"> Complete the</t>
    </r>
    <r>
      <rPr>
        <b/>
        <sz val="10"/>
        <color indexed="8"/>
        <rFont val="Calibri"/>
        <family val="2"/>
        <scheme val="minor"/>
      </rPr>
      <t xml:space="preserve"> white boxes</t>
    </r>
    <r>
      <rPr>
        <sz val="10"/>
        <color indexed="8"/>
        <rFont val="Calibri"/>
        <family val="2"/>
        <scheme val="minor"/>
      </rPr>
      <t xml:space="preserve"> by entering in the state funding amount and funded enrollment. If applicable, enter the amount of HSSS funds used as non-federal match. The amount cannot exceed 80% of your HSSS allocation.  
</t>
    </r>
    <r>
      <rPr>
        <sz val="10"/>
        <color indexed="8"/>
        <rFont val="Wingdings"/>
        <charset val="2"/>
      </rPr>
      <t>ü</t>
    </r>
    <r>
      <rPr>
        <sz val="10"/>
        <color indexed="8"/>
        <rFont val="Calibri"/>
        <family val="2"/>
      </rPr>
      <t xml:space="preserve"> </t>
    </r>
    <r>
      <rPr>
        <b/>
        <i/>
        <sz val="10"/>
        <color indexed="8"/>
        <rFont val="Calibri"/>
        <family val="2"/>
        <scheme val="minor"/>
      </rPr>
      <t xml:space="preserve">Funding and Enrollment Checks: </t>
    </r>
    <r>
      <rPr>
        <i/>
        <sz val="10"/>
        <color indexed="8"/>
        <rFont val="Calibri"/>
        <family val="2"/>
        <scheme val="minor"/>
      </rPr>
      <t xml:space="preserve">If completed correctly, checks 1 and 2 should show a green "yes". If there are errors, the checks will show a red "no" and you will need to make the corrections before submitting.  </t>
    </r>
  </si>
  <si>
    <r>
      <t xml:space="preserve">Part 2: NOT Licensed/NOT Included in YoungStar
</t>
    </r>
    <r>
      <rPr>
        <sz val="10"/>
        <color indexed="8"/>
        <rFont val="Calibri"/>
        <family val="2"/>
        <scheme val="minor"/>
      </rPr>
      <t xml:space="preserve">List EHS/HS Home-Based Locations (home visiting model) and other partnerships where the rating is held by another entity (i.e., if a center or family child care provider has their own full rating). </t>
    </r>
  </si>
  <si>
    <t>Early Head Start-Child Care Partnership</t>
  </si>
  <si>
    <r>
      <t xml:space="preserve">   State Total </t>
    </r>
    <r>
      <rPr>
        <sz val="9"/>
        <color indexed="8"/>
        <rFont val="Calibri"/>
        <family val="2"/>
        <scheme val="minor"/>
      </rPr>
      <t>(Total Funding Amount must match SFY27 Allocation)</t>
    </r>
  </si>
  <si>
    <r>
      <rPr>
        <b/>
        <i/>
        <sz val="9"/>
        <color theme="1"/>
        <rFont val="Calibri"/>
        <family val="2"/>
        <scheme val="minor"/>
      </rPr>
      <t>Check 1:</t>
    </r>
    <r>
      <rPr>
        <i/>
        <sz val="9"/>
        <color theme="1"/>
        <rFont val="Calibri"/>
        <family val="2"/>
        <scheme val="minor"/>
      </rPr>
      <t xml:space="preserve"> Does State Total (EHS + HS funding amounts) match SFY27 Allocation?</t>
    </r>
  </si>
  <si>
    <t>Revised 5/7/2026</t>
  </si>
  <si>
    <r>
      <rPr>
        <b/>
        <sz val="9"/>
        <color rgb="FF000000"/>
        <rFont val="Calibri"/>
        <family val="2"/>
        <scheme val="minor"/>
      </rPr>
      <t>INSTRUCTIONS:</t>
    </r>
    <r>
      <rPr>
        <sz val="9"/>
        <color indexed="8"/>
        <rFont val="Calibri"/>
        <family val="2"/>
        <scheme val="minor"/>
      </rPr>
      <t xml:space="preserve"> For additional instructions, hover over the column header in Row 3 and a comment will pop up with more details. In Part 1, sites from your current YoungStar rating have been pre-populated in the purple columns (A-I).  In Part 2, sites have been pre-populated in the purple columns (A-H). 
If you have any licensed Head Start sites not yet included in Part 1, list them in Part 1 in the blank rows below your currently rated sites. If you have any new sites that are not licensed, list them below in Part 2. 
</t>
    </r>
    <r>
      <rPr>
        <b/>
        <i/>
        <sz val="9"/>
        <color rgb="FF000000"/>
        <rFont val="Wingdings"/>
        <charset val="2"/>
      </rPr>
      <t>ü</t>
    </r>
    <r>
      <rPr>
        <b/>
        <i/>
        <sz val="9"/>
        <color rgb="FF000000"/>
        <rFont val="Calibri"/>
        <family val="2"/>
        <scheme val="minor"/>
      </rPr>
      <t xml:space="preserve"> Location and Enrollment Checks (scroll to bottom of worksheet):</t>
    </r>
    <r>
      <rPr>
        <i/>
        <sz val="9"/>
        <color rgb="FF000000"/>
        <rFont val="Calibri"/>
        <family val="2"/>
        <scheme val="minor"/>
      </rPr>
      <t xml:space="preserve"> The total enrollment entered in Column W, X, and Y must match the total federal + state enrollment entered on Tab 1: Funding and Enrollment. If completed correctly, they will show a green "yes". If the enrollment does not match, it will show a red "no" and you will need to correct the enrollment data before submitting. Manually check column B and C to make sure that a license number and provider-location number is entered for all DCF-licensed centers. </t>
    </r>
  </si>
  <si>
    <r>
      <rPr>
        <b/>
        <sz val="9"/>
        <color indexed="8"/>
        <rFont val="Calibri"/>
        <family val="2"/>
        <scheme val="minor"/>
      </rPr>
      <t xml:space="preserve">INSTRUCTIONS: </t>
    </r>
    <r>
      <rPr>
        <sz val="9"/>
        <color indexed="8"/>
        <rFont val="Calibri"/>
        <family val="2"/>
        <scheme val="minor"/>
      </rPr>
      <t xml:space="preserve">Enter budget items for </t>
    </r>
    <r>
      <rPr>
        <b/>
        <sz val="9"/>
        <color indexed="8"/>
        <rFont val="Calibri"/>
        <family val="2"/>
        <scheme val="minor"/>
      </rPr>
      <t>Head Start State Supplement dollars</t>
    </r>
    <r>
      <rPr>
        <sz val="9"/>
        <color indexed="8"/>
        <rFont val="Calibri"/>
        <family val="2"/>
        <scheme val="minor"/>
      </rPr>
      <t xml:space="preserve">. Do </t>
    </r>
    <r>
      <rPr>
        <b/>
        <sz val="9"/>
        <color indexed="8"/>
        <rFont val="Calibri"/>
        <family val="2"/>
        <scheme val="minor"/>
      </rPr>
      <t>not</t>
    </r>
    <r>
      <rPr>
        <sz val="9"/>
        <color indexed="8"/>
        <rFont val="Calibri"/>
        <family val="2"/>
        <scheme val="minor"/>
      </rPr>
      <t xml:space="preserve"> include any federal funds in this section. Provide justification for each proposed use of funds including calculations for major costs such as personnel. Round all costs to whole numbers.
</t>
    </r>
    <r>
      <rPr>
        <sz val="9"/>
        <color indexed="8"/>
        <rFont val="Wingdings"/>
        <charset val="2"/>
      </rPr>
      <t>ü</t>
    </r>
    <r>
      <rPr>
        <sz val="9"/>
        <color indexed="8"/>
        <rFont val="Calibri"/>
        <family val="2"/>
      </rPr>
      <t xml:space="preserve"> </t>
    </r>
    <r>
      <rPr>
        <b/>
        <i/>
        <sz val="9"/>
        <color indexed="8"/>
        <rFont val="Calibri"/>
        <family val="2"/>
        <scheme val="minor"/>
      </rPr>
      <t xml:space="preserve">Budget Checks: </t>
    </r>
    <r>
      <rPr>
        <i/>
        <sz val="9"/>
        <color indexed="8"/>
        <rFont val="Calibri"/>
        <family val="2"/>
        <scheme val="minor"/>
      </rPr>
      <t xml:space="preserve">The State Budget Totals in Column C must match the state allocation.
Column D, E, and F are only for use during the grant year if you need to submit a request to amend your budget.  </t>
    </r>
  </si>
  <si>
    <t>SFY27 State Alloc.</t>
  </si>
  <si>
    <r>
      <rPr>
        <sz val="11"/>
        <color theme="1"/>
        <rFont val="Calibri"/>
        <family val="2"/>
        <scheme val="minor"/>
      </rPr>
      <t xml:space="preserve">  </t>
    </r>
    <r>
      <rPr>
        <b/>
        <sz val="11"/>
        <rFont val="Calibri"/>
        <family val="2"/>
        <scheme val="minor"/>
      </rPr>
      <t xml:space="preserve"> SFY27 Allocation</t>
    </r>
  </si>
  <si>
    <t>NA1</t>
  </si>
  <si>
    <t>Grantee Name</t>
  </si>
  <si>
    <t>Grant Number</t>
  </si>
  <si>
    <t>Program</t>
  </si>
  <si>
    <t>NA2</t>
  </si>
  <si>
    <t>NA3</t>
  </si>
  <si>
    <t>Combined Center name</t>
  </si>
  <si>
    <t>Center Name</t>
  </si>
  <si>
    <t>NA4</t>
  </si>
  <si>
    <t>Address Line 1</t>
  </si>
  <si>
    <t>Address Line 2</t>
  </si>
  <si>
    <t>City</t>
  </si>
  <si>
    <t>Zip9</t>
  </si>
  <si>
    <t>ZIP+4</t>
  </si>
  <si>
    <t>Program
Type</t>
  </si>
  <si>
    <t>Rock/Walworth Comprehensive Family Services, Inc.</t>
  </si>
  <si>
    <t>Beloit Head Start Child and Family Center</t>
  </si>
  <si>
    <t>1221 Henry Ave</t>
  </si>
  <si>
    <t>Beloit</t>
  </si>
  <si>
    <t>3636</t>
  </si>
  <si>
    <t>Walworth County EHS Child and Family Center &amp; Whitewater/Delavan Child and Family Center</t>
  </si>
  <si>
    <t>1001 E Geneva St</t>
  </si>
  <si>
    <t>Delavan</t>
  </si>
  <si>
    <t>53115</t>
  </si>
  <si>
    <t>1955</t>
  </si>
  <si>
    <t>CAP Services' Early Childhood Development</t>
  </si>
  <si>
    <t>Clintonville Early Learning Center</t>
  </si>
  <si>
    <t>24 13th St</t>
  </si>
  <si>
    <t>Clintonville</t>
  </si>
  <si>
    <t>54929</t>
  </si>
  <si>
    <t>1207</t>
  </si>
  <si>
    <t>Family Development Center</t>
  </si>
  <si>
    <t>1640 W River Dr</t>
  </si>
  <si>
    <t>Stevens Point</t>
  </si>
  <si>
    <t>54481</t>
  </si>
  <si>
    <t>3430</t>
  </si>
  <si>
    <t>Marquette County Early Learning Center</t>
  </si>
  <si>
    <t>222 S Franklin Ave</t>
  </si>
  <si>
    <t>Oxford</t>
  </si>
  <si>
    <t>53952</t>
  </si>
  <si>
    <t>9295</t>
  </si>
  <si>
    <t>Waupaca Child Development Center</t>
  </si>
  <si>
    <t>101 Tower Rd</t>
  </si>
  <si>
    <t>Ste 2</t>
  </si>
  <si>
    <t>Waupaca</t>
  </si>
  <si>
    <t>1659</t>
  </si>
  <si>
    <t>Wautoma Early Learning Center</t>
  </si>
  <si>
    <t>205 E Main St</t>
  </si>
  <si>
    <t>Ste 42</t>
  </si>
  <si>
    <t>Wautoma</t>
  </si>
  <si>
    <t>9575</t>
  </si>
  <si>
    <t>Renewal Unlimited, Inc</t>
  </si>
  <si>
    <t>Adams County Family Resource Center</t>
  </si>
  <si>
    <t>208 N Main St</t>
  </si>
  <si>
    <t>Adams</t>
  </si>
  <si>
    <t>53910</t>
  </si>
  <si>
    <t>9836</t>
  </si>
  <si>
    <t>05HP000525</t>
  </si>
  <si>
    <t>9837</t>
  </si>
  <si>
    <t>Baraboo Early Learning Center</t>
  </si>
  <si>
    <t>1531 Lake St</t>
  </si>
  <si>
    <t>Baraboo</t>
  </si>
  <si>
    <t>3079</t>
  </si>
  <si>
    <t>Columbia County Family Resource Center</t>
  </si>
  <si>
    <t>2946 Red Fox Run</t>
  </si>
  <si>
    <t>Portage</t>
  </si>
  <si>
    <t>3400</t>
  </si>
  <si>
    <t>Columbus Head Start Center</t>
  </si>
  <si>
    <t>N4365 Hwy 73</t>
  </si>
  <si>
    <t>Columbus</t>
  </si>
  <si>
    <t>53925</t>
  </si>
  <si>
    <t>Dodge County Family Resource Center</t>
  </si>
  <si>
    <t>920 S University Ave</t>
  </si>
  <si>
    <t>Beaver Dam</t>
  </si>
  <si>
    <t>53916</t>
  </si>
  <si>
    <t>3002</t>
  </si>
  <si>
    <t>Juneau County Family Resource Center</t>
  </si>
  <si>
    <t>N4982 State Road 58</t>
  </si>
  <si>
    <t>Mauston</t>
  </si>
  <si>
    <t>53948</t>
  </si>
  <si>
    <t>9110</t>
  </si>
  <si>
    <t>Reedsburg Area Learning Center</t>
  </si>
  <si>
    <t>400 Alexander Ave</t>
  </si>
  <si>
    <t>Reedsburg</t>
  </si>
  <si>
    <t>2305</t>
  </si>
  <si>
    <t>Black River Falls Head Start Center</t>
  </si>
  <si>
    <t>905 Alder St</t>
  </si>
  <si>
    <t>Black River Falls</t>
  </si>
  <si>
    <t>54615</t>
  </si>
  <si>
    <t>8906</t>
  </si>
  <si>
    <t>Eau Claire Head Start Center</t>
  </si>
  <si>
    <t>3103 Oak Knoll Dr</t>
  </si>
  <si>
    <t>Eau Claire</t>
  </si>
  <si>
    <t>54701</t>
  </si>
  <si>
    <t>8485</t>
  </si>
  <si>
    <t>COOPERATIVE EDUCATIONAL SERVICE AGENCY #11</t>
  </si>
  <si>
    <t>Chippewa Falls Head Start</t>
  </si>
  <si>
    <t>421 Frenette Dr</t>
  </si>
  <si>
    <t>Chippewa Falls</t>
  </si>
  <si>
    <t>54729</t>
  </si>
  <si>
    <t>3374</t>
  </si>
  <si>
    <t>Colfax Head Start</t>
  </si>
  <si>
    <t>704 Sletten St</t>
  </si>
  <si>
    <t>Colfax</t>
  </si>
  <si>
    <t>54730</t>
  </si>
  <si>
    <t>9785</t>
  </si>
  <si>
    <t>Menomonie Head Start</t>
  </si>
  <si>
    <t>3375 Kothlow Ave</t>
  </si>
  <si>
    <t>Oaklawn Harmony Centre</t>
  </si>
  <si>
    <t>Menomonie</t>
  </si>
  <si>
    <t>54751</t>
  </si>
  <si>
    <t>5052</t>
  </si>
  <si>
    <t>New Richmond Head Start</t>
  </si>
  <si>
    <t>118 Homestead Dr</t>
  </si>
  <si>
    <t>Ste 4</t>
  </si>
  <si>
    <t>New Richmond</t>
  </si>
  <si>
    <t>54017</t>
  </si>
  <si>
    <t>2594</t>
  </si>
  <si>
    <t>Polk County Early Learning Center</t>
  </si>
  <si>
    <t>400 Polk County Plz</t>
  </si>
  <si>
    <t>Ste C</t>
  </si>
  <si>
    <t>Balsam Lake</t>
  </si>
  <si>
    <t>54810</t>
  </si>
  <si>
    <t>9104</t>
  </si>
  <si>
    <t>Rice Lake Head Start</t>
  </si>
  <si>
    <t>205 E Orchard Beach Ln</t>
  </si>
  <si>
    <t>Rice Lake</t>
  </si>
  <si>
    <t>54868</t>
  </si>
  <si>
    <t>2844</t>
  </si>
  <si>
    <t>Stanley/Boyd</t>
  </si>
  <si>
    <t>303 E Park St</t>
  </si>
  <si>
    <t>Boyd</t>
  </si>
  <si>
    <t>54726</t>
  </si>
  <si>
    <t>9401</t>
  </si>
  <si>
    <t>FAMILY FORUM, INC.</t>
  </si>
  <si>
    <t>Center # 1</t>
  </si>
  <si>
    <t>1500 N 34th St</t>
  </si>
  <si>
    <t>Ste 300</t>
  </si>
  <si>
    <t>Superior</t>
  </si>
  <si>
    <t>4476</t>
  </si>
  <si>
    <t>Center # 10</t>
  </si>
  <si>
    <t>386 Cherry St</t>
  </si>
  <si>
    <t>Phillips</t>
  </si>
  <si>
    <t>54555</t>
  </si>
  <si>
    <t>1242</t>
  </si>
  <si>
    <t>Center # 5</t>
  </si>
  <si>
    <t>128 S 3rd Street</t>
  </si>
  <si>
    <t>Bayfield</t>
  </si>
  <si>
    <t>Center # 7 EHS</t>
  </si>
  <si>
    <t>220 3rd Ave W</t>
  </si>
  <si>
    <t>Ste B</t>
  </si>
  <si>
    <t>Ashland</t>
  </si>
  <si>
    <t>1616</t>
  </si>
  <si>
    <t>Center # 8</t>
  </si>
  <si>
    <t>205 5th Ave S</t>
  </si>
  <si>
    <t>Hurley</t>
  </si>
  <si>
    <t>54534</t>
  </si>
  <si>
    <t>1329</t>
  </si>
  <si>
    <t>Onalaska Main Street HS and EHS</t>
  </si>
  <si>
    <t>310 Main St</t>
  </si>
  <si>
    <t>Onalaska</t>
  </si>
  <si>
    <t>2949</t>
  </si>
  <si>
    <t>05CH011987</t>
  </si>
  <si>
    <t>NEXT DOOR FOUNDATION</t>
  </si>
  <si>
    <t>Next Door-Capitol</t>
  </si>
  <si>
    <t>5310 W Capitol Dr</t>
  </si>
  <si>
    <t>Milwaukee</t>
  </si>
  <si>
    <t>53216</t>
  </si>
  <si>
    <t>2263</t>
  </si>
  <si>
    <t>National Centers for Learning Excellence, Inc</t>
  </si>
  <si>
    <t>N4W22000 Bluemound Rd</t>
  </si>
  <si>
    <t>Waukesha</t>
  </si>
  <si>
    <t>53186</t>
  </si>
  <si>
    <t>8755</t>
  </si>
  <si>
    <t>National Centers for Learning Excellence-West Bend</t>
  </si>
  <si>
    <t>2295 Continental Dr</t>
  </si>
  <si>
    <t>Ste 3</t>
  </si>
  <si>
    <t>West Bend</t>
  </si>
  <si>
    <t>53095</t>
  </si>
  <si>
    <t>7833</t>
  </si>
  <si>
    <t>Wisconsin Rapids Biron Center</t>
  </si>
  <si>
    <t>550 Center St</t>
  </si>
  <si>
    <t>Wisconsin Rapids</t>
  </si>
  <si>
    <t>54494</t>
  </si>
  <si>
    <t>1815</t>
  </si>
  <si>
    <t>833 N 26th St</t>
  </si>
  <si>
    <t>1507</t>
  </si>
  <si>
    <t>410 Arcadian Ave</t>
  </si>
  <si>
    <t>5086</t>
  </si>
  <si>
    <t>1218 79th St</t>
  </si>
  <si>
    <t>Kenosha</t>
  </si>
  <si>
    <t>53143</t>
  </si>
  <si>
    <t>6111</t>
  </si>
  <si>
    <t>Family &amp; Child Learning Centers of NE WI., Inc.</t>
  </si>
  <si>
    <t>Antigo Head Start</t>
  </si>
  <si>
    <t>524 Edison St</t>
  </si>
  <si>
    <t>Antigo</t>
  </si>
  <si>
    <t>54409</t>
  </si>
  <si>
    <t>1951</t>
  </si>
  <si>
    <t>Auntie M's Child Care</t>
  </si>
  <si>
    <t>801 Roosevelt Rd</t>
  </si>
  <si>
    <t>Niagara</t>
  </si>
  <si>
    <t>54151</t>
  </si>
  <si>
    <t>1336</t>
  </si>
  <si>
    <t>CESA 7, Early Head Start</t>
  </si>
  <si>
    <t>EHS/HS - Brown County</t>
  </si>
  <si>
    <t>300 Crooks St</t>
  </si>
  <si>
    <t>Family Services of NEW</t>
  </si>
  <si>
    <t>Green Bay</t>
  </si>
  <si>
    <t>54301</t>
  </si>
  <si>
    <t>4527</t>
  </si>
  <si>
    <t>Manitowoc HS/EHS Center</t>
  </si>
  <si>
    <t>1130 S 9th St</t>
  </si>
  <si>
    <t>Manitowoc</t>
  </si>
  <si>
    <t>54220</t>
  </si>
  <si>
    <t>5316</t>
  </si>
  <si>
    <t>Boscobel Center</t>
  </si>
  <si>
    <t>402 Johnson St</t>
  </si>
  <si>
    <t>Boscobel</t>
  </si>
  <si>
    <t>53805</t>
  </si>
  <si>
    <t>1186</t>
  </si>
  <si>
    <t>Darlington Center</t>
  </si>
  <si>
    <t>700 Spring St</t>
  </si>
  <si>
    <t>Darlington</t>
  </si>
  <si>
    <t>53530</t>
  </si>
  <si>
    <t>1602</t>
  </si>
  <si>
    <t>Dodgeville HS</t>
  </si>
  <si>
    <t>212 E Chapel St</t>
  </si>
  <si>
    <t>Dodgeville</t>
  </si>
  <si>
    <t>1313</t>
  </si>
  <si>
    <t>Lancaster Head Start</t>
  </si>
  <si>
    <t>1625 US Highway 61</t>
  </si>
  <si>
    <t>Lancaster</t>
  </si>
  <si>
    <t>53813</t>
  </si>
  <si>
    <t>9448</t>
  </si>
  <si>
    <t>Muscoda Early Head Start</t>
  </si>
  <si>
    <t>124W E Front St</t>
  </si>
  <si>
    <t>Muscoda</t>
  </si>
  <si>
    <t>7114</t>
  </si>
  <si>
    <t>Platteville HS</t>
  </si>
  <si>
    <t>475 N Water St</t>
  </si>
  <si>
    <t>Platteville</t>
  </si>
  <si>
    <t>53818</t>
  </si>
  <si>
    <t>2719</t>
  </si>
  <si>
    <t>Richland  Center Head Start</t>
  </si>
  <si>
    <t>586 N Main St</t>
  </si>
  <si>
    <t>Jefferson Elementary School</t>
  </si>
  <si>
    <t>Richland Center</t>
  </si>
  <si>
    <t>53581</t>
  </si>
  <si>
    <t>1723</t>
  </si>
  <si>
    <t>St. Andrew Preschool &amp; Family Development Center</t>
  </si>
  <si>
    <t>1711 S 11th St</t>
  </si>
  <si>
    <t>Sheboygan</t>
  </si>
  <si>
    <t>5810</t>
  </si>
  <si>
    <t>Green County EHS</t>
  </si>
  <si>
    <t>N3152 State Road 81</t>
  </si>
  <si>
    <t>Monroe</t>
  </si>
  <si>
    <t>9397</t>
  </si>
  <si>
    <t>Stoughton Head Start</t>
  </si>
  <si>
    <t>315 Mandt Pkwy</t>
  </si>
  <si>
    <t>Stoughton</t>
  </si>
  <si>
    <t>2578</t>
  </si>
  <si>
    <t>Walton Commons</t>
  </si>
  <si>
    <t>2820 Walton Commons Ln</t>
  </si>
  <si>
    <t>Madison</t>
  </si>
  <si>
    <t>53718</t>
  </si>
  <si>
    <t>6797</t>
  </si>
  <si>
    <t>Bad River Band of Lake Superior Chippewa Indians</t>
  </si>
  <si>
    <t>Bad River Head Start/Early Head Start</t>
  </si>
  <si>
    <t>53552 Abinoojiyag Rd</t>
  </si>
  <si>
    <t>AIAN EHS</t>
  </si>
  <si>
    <t>Zaasijiwan Early Head Start</t>
  </si>
  <si>
    <t>Zaasijiwan Head Start</t>
  </si>
  <si>
    <t>2899 State Highway 47 S</t>
  </si>
  <si>
    <t>Lac Du Flambeau</t>
  </si>
  <si>
    <t>54538</t>
  </si>
  <si>
    <t>9769</t>
  </si>
  <si>
    <t>ONEIDA NATION</t>
  </si>
  <si>
    <t>Oneida Early Head Start Program</t>
  </si>
  <si>
    <t>2801 W Mason St</t>
  </si>
  <si>
    <t>5009</t>
  </si>
  <si>
    <t>LAC COURTE OREILLES TRIBAL</t>
  </si>
  <si>
    <t>LCO Head Start</t>
  </si>
  <si>
    <t>13394 W Trepania Rd</t>
  </si>
  <si>
    <t>13394W Trepania Rd</t>
  </si>
  <si>
    <t>Hayward</t>
  </si>
  <si>
    <t>54843</t>
  </si>
  <si>
    <t>2186</t>
  </si>
  <si>
    <t>Red Cliff Early Head Start Program</t>
  </si>
  <si>
    <t>Red Cliff Early Childhood Center -Head Start &amp;  Early Head Start Programs</t>
  </si>
  <si>
    <t>89830 Tiny Tot Drive</t>
  </si>
  <si>
    <t>Dolores K. Boyd</t>
  </si>
  <si>
    <t>N733 Headstart Rd</t>
  </si>
  <si>
    <t>Keshena</t>
  </si>
  <si>
    <t>Spring Lake Center</t>
  </si>
  <si>
    <t>N1257 Cty Rd TK F and Z</t>
  </si>
  <si>
    <t>Redgranite</t>
  </si>
  <si>
    <t>5005</t>
  </si>
  <si>
    <t>Migrant EHS</t>
  </si>
  <si>
    <t>UMOS Beaver Dam Center</t>
  </si>
  <si>
    <t>West 9555 Nova Pass</t>
  </si>
  <si>
    <t>UMOS MSHS Amery Center</t>
  </si>
  <si>
    <t>1115 Mains Crossing Ave</t>
  </si>
  <si>
    <t>Amery</t>
  </si>
  <si>
    <t>54001</t>
  </si>
  <si>
    <t>2716</t>
  </si>
  <si>
    <t>UMOS MSHS Aurora Center</t>
  </si>
  <si>
    <t>N1502 County Trunk XX</t>
  </si>
  <si>
    <t>Berlin</t>
  </si>
  <si>
    <t>UMOS MSHS Plainfield Center</t>
  </si>
  <si>
    <t>308 N Main St</t>
  </si>
  <si>
    <t>Plainfield</t>
  </si>
  <si>
    <t>54966</t>
  </si>
  <si>
    <t>9502</t>
  </si>
  <si>
    <t>UMOS MSHS Plymouth Center</t>
  </si>
  <si>
    <t>1808 Eastern Ave</t>
  </si>
  <si>
    <t>Redeemer Lutheran Church</t>
  </si>
  <si>
    <t>Plymouth</t>
  </si>
  <si>
    <t>4261</t>
  </si>
  <si>
    <t>License Exempt</t>
  </si>
  <si>
    <t>21st Century Preparatory School</t>
  </si>
  <si>
    <t>Abbotsford</t>
  </si>
  <si>
    <t>Adams-Friendship Area</t>
  </si>
  <si>
    <t>Adeline Montessori School Inc</t>
  </si>
  <si>
    <t>Albany</t>
  </si>
  <si>
    <t>Algoma</t>
  </si>
  <si>
    <t>Alma</t>
  </si>
  <si>
    <t>Alma Center</t>
  </si>
  <si>
    <t>Almond-Bancroft</t>
  </si>
  <si>
    <t>Altoona</t>
  </si>
  <si>
    <t>Antigo Unified</t>
  </si>
  <si>
    <t>Appleton Area</t>
  </si>
  <si>
    <t>Arcadia</t>
  </si>
  <si>
    <t>Argyle</t>
  </si>
  <si>
    <t>Arrowhead UHS</t>
  </si>
  <si>
    <t>Ashwaubenon</t>
  </si>
  <si>
    <t>Athens</t>
  </si>
  <si>
    <t>Auburndale</t>
  </si>
  <si>
    <t>Augusta</t>
  </si>
  <si>
    <t>Baldwin-Woodville Area</t>
  </si>
  <si>
    <t>Bangor</t>
  </si>
  <si>
    <t>Barneveld</t>
  </si>
  <si>
    <t>Barron Area</t>
  </si>
  <si>
    <t>Beaver Dam Unified</t>
  </si>
  <si>
    <t>Beecher-Dunbar-Pembine</t>
  </si>
  <si>
    <t>Belleville</t>
  </si>
  <si>
    <t>Belmont Community</t>
  </si>
  <si>
    <t>Beloit Turner</t>
  </si>
  <si>
    <t>Berlin Area</t>
  </si>
  <si>
    <t>Big Foot UHS</t>
  </si>
  <si>
    <t>Birchwood</t>
  </si>
  <si>
    <t>Black Hawk</t>
  </si>
  <si>
    <t>Blair-Taylor</t>
  </si>
  <si>
    <t>Bloomer</t>
  </si>
  <si>
    <t>Bonduel</t>
  </si>
  <si>
    <t>Boscobel Area</t>
  </si>
  <si>
    <t>Bowler</t>
  </si>
  <si>
    <t>Boyceville Community</t>
  </si>
  <si>
    <t>Brighton #1</t>
  </si>
  <si>
    <t>Brillion</t>
  </si>
  <si>
    <t>Bristol #1</t>
  </si>
  <si>
    <t>Brodhead</t>
  </si>
  <si>
    <t>Brown Deer</t>
  </si>
  <si>
    <t>Bruce</t>
  </si>
  <si>
    <t>Bruce Guadalupe</t>
  </si>
  <si>
    <t>Burlington Area</t>
  </si>
  <si>
    <t>Butternut</t>
  </si>
  <si>
    <t>Cadott Community</t>
  </si>
  <si>
    <t>Cambria-Friesland</t>
  </si>
  <si>
    <t>Cambridge</t>
  </si>
  <si>
    <t>Cameron</t>
  </si>
  <si>
    <t>Campbellsport</t>
  </si>
  <si>
    <t>Carmen High School of Science and</t>
  </si>
  <si>
    <t>Carmen Middle School South</t>
  </si>
  <si>
    <t>Cashton</t>
  </si>
  <si>
    <t>Cassville</t>
  </si>
  <si>
    <t>Cedar Grove-Belgium Area</t>
  </si>
  <si>
    <t>Cedarburg</t>
  </si>
  <si>
    <t>Central City Cyberschool</t>
  </si>
  <si>
    <t>Central Sands Community High School Inc</t>
  </si>
  <si>
    <t>Central Sands Community High School</t>
  </si>
  <si>
    <t>Chequamegon</t>
  </si>
  <si>
    <t>Chetek-Weyerhaeuser Area</t>
  </si>
  <si>
    <t>Chilton</t>
  </si>
  <si>
    <t>Chippewa Falls Area Unified</t>
  </si>
  <si>
    <t>Clayton</t>
  </si>
  <si>
    <t>Clear Lake</t>
  </si>
  <si>
    <t>Clinton Community</t>
  </si>
  <si>
    <t>Cochrane-Fountain City</t>
  </si>
  <si>
    <t>Colby</t>
  </si>
  <si>
    <t>Coleman</t>
  </si>
  <si>
    <t>Collective Montessori School Inc</t>
  </si>
  <si>
    <t>Cornell</t>
  </si>
  <si>
    <t>Crandon</t>
  </si>
  <si>
    <t>Crivitz</t>
  </si>
  <si>
    <t>Central City Cyberschool of Milwaukee</t>
  </si>
  <si>
    <t>Cuba City</t>
  </si>
  <si>
    <t>Cudahy</t>
  </si>
  <si>
    <t>Cumberland</t>
  </si>
  <si>
    <t>D C Everest Area</t>
  </si>
  <si>
    <t>Darlington Community</t>
  </si>
  <si>
    <t>Darrell L Hines Academy Inc</t>
  </si>
  <si>
    <t>De Forest Area</t>
  </si>
  <si>
    <t>De Pere</t>
  </si>
  <si>
    <t>De Soto Area</t>
  </si>
  <si>
    <t>Deerfield Community</t>
  </si>
  <si>
    <t>Delavan-Darien</t>
  </si>
  <si>
    <t>Denmark</t>
  </si>
  <si>
    <t>Darrell Lynn Hines Academy</t>
  </si>
  <si>
    <t>Dodgeland</t>
  </si>
  <si>
    <t>Dover #1</t>
  </si>
  <si>
    <t>Downtown Montessori</t>
  </si>
  <si>
    <t>Downtown Montessori Academy Inc</t>
  </si>
  <si>
    <t>Dr Howard Fuller Collegiate Academy</t>
  </si>
  <si>
    <t>Drummond Area</t>
  </si>
  <si>
    <t>Durand-Arkansaw</t>
  </si>
  <si>
    <t>East Troy Community</t>
  </si>
  <si>
    <t>Eau Claire Area</t>
  </si>
  <si>
    <t>Edgar</t>
  </si>
  <si>
    <t>Edgerton</t>
  </si>
  <si>
    <t>Elcho</t>
  </si>
  <si>
    <t>Eleva-Strum</t>
  </si>
  <si>
    <t>Elk Mound Area</t>
  </si>
  <si>
    <t>Elkhart Lake-Glenbeulah</t>
  </si>
  <si>
    <t>Elkhorn Area</t>
  </si>
  <si>
    <t>Ellsworth Community</t>
  </si>
  <si>
    <t>Elmbrook</t>
  </si>
  <si>
    <t>Elmwood</t>
  </si>
  <si>
    <t>Erin</t>
  </si>
  <si>
    <t>Escuela Verde</t>
  </si>
  <si>
    <t>Evansville Community</t>
  </si>
  <si>
    <t>Fall Creek</t>
  </si>
  <si>
    <t>Fall River</t>
  </si>
  <si>
    <t>Fennimore Community</t>
  </si>
  <si>
    <t>Flambeau</t>
  </si>
  <si>
    <t>Florence County</t>
  </si>
  <si>
    <t>Fond du Lac</t>
  </si>
  <si>
    <t>Fontana J8</t>
  </si>
  <si>
    <t>Fort Atkinson</t>
  </si>
  <si>
    <t>Fox Point J2</t>
  </si>
  <si>
    <t>Franklin Public</t>
  </si>
  <si>
    <t>Frederic</t>
  </si>
  <si>
    <t>Freedom Area</t>
  </si>
  <si>
    <t>Galesville-Ettrick-Trempealeau</t>
  </si>
  <si>
    <t>Geneva J4</t>
  </si>
  <si>
    <t>Genoa City J2</t>
  </si>
  <si>
    <t>Germantown</t>
  </si>
  <si>
    <t>Gibraltar Area</t>
  </si>
  <si>
    <t>Gillett</t>
  </si>
  <si>
    <t>Gilman</t>
  </si>
  <si>
    <t>Gilmanton</t>
  </si>
  <si>
    <t>Glendale-River Hills</t>
  </si>
  <si>
    <t>Glenwood City</t>
  </si>
  <si>
    <t>Goodman-Armstrong Creek</t>
  </si>
  <si>
    <t>Grafton</t>
  </si>
  <si>
    <t>Granton Area</t>
  </si>
  <si>
    <t>Grantsburg</t>
  </si>
  <si>
    <t>Green Bay Area Public</t>
  </si>
  <si>
    <t>Green Lake</t>
  </si>
  <si>
    <t>Greendale</t>
  </si>
  <si>
    <t>Greenfield</t>
  </si>
  <si>
    <t>Greenwood</t>
  </si>
  <si>
    <t>Gresham</t>
  </si>
  <si>
    <t>Hamilton</t>
  </si>
  <si>
    <t>Hartford J1</t>
  </si>
  <si>
    <t>Hartford UHS</t>
  </si>
  <si>
    <t>Hartland-Lakeside J3</t>
  </si>
  <si>
    <t>Hayward Community</t>
  </si>
  <si>
    <t>Herman-Neosho-Rubicon</t>
  </si>
  <si>
    <t>Highland</t>
  </si>
  <si>
    <t>Hilbert</t>
  </si>
  <si>
    <t>Hillsboro</t>
  </si>
  <si>
    <t>Holmen</t>
  </si>
  <si>
    <t>Holy Hill Area</t>
  </si>
  <si>
    <t>Horicon</t>
  </si>
  <si>
    <t>Hortonville Area</t>
  </si>
  <si>
    <t>Howard-Suamico</t>
  </si>
  <si>
    <t>Howards Grove</t>
  </si>
  <si>
    <t>Hudson</t>
  </si>
  <si>
    <t>Hustisford</t>
  </si>
  <si>
    <t>Independence</t>
  </si>
  <si>
    <t>Iola-Scandinavia</t>
  </si>
  <si>
    <t>Iowa-Grant</t>
  </si>
  <si>
    <t>Isthmus Montessori Academy Public</t>
  </si>
  <si>
    <t>Isthmus Montessori Academy Inc</t>
  </si>
  <si>
    <t>Ithaca</t>
  </si>
  <si>
    <t>Janesville</t>
  </si>
  <si>
    <t>Jefferson</t>
  </si>
  <si>
    <t>Johnson Creek</t>
  </si>
  <si>
    <t>Juda</t>
  </si>
  <si>
    <t>Kaukauna Area</t>
  </si>
  <si>
    <t>Kenosha Schools of Technology Enhanced</t>
  </si>
  <si>
    <t>Kettle Moraine</t>
  </si>
  <si>
    <t>Kewaskum</t>
  </si>
  <si>
    <t>Kewaunee</t>
  </si>
  <si>
    <t>Kickapoo Area</t>
  </si>
  <si>
    <t>Kiel Area</t>
  </si>
  <si>
    <t>Kimberly Area</t>
  </si>
  <si>
    <t>Kohler</t>
  </si>
  <si>
    <t>KTEC Schools of Innovation</t>
  </si>
  <si>
    <t>La Casa de Esperanza Charter School</t>
  </si>
  <si>
    <t>La Casa De Esperanza Inc</t>
  </si>
  <si>
    <t>La Crosse</t>
  </si>
  <si>
    <t>La Farge</t>
  </si>
  <si>
    <t>Lac du Flambeau #1</t>
  </si>
  <si>
    <t>Ladysmith</t>
  </si>
  <si>
    <t>Lake Country</t>
  </si>
  <si>
    <t>Lake Country Classical Academy Inc</t>
  </si>
  <si>
    <t>Lake Geneva J1</t>
  </si>
  <si>
    <t>Lake Geneva-Genoa City UHS</t>
  </si>
  <si>
    <t>Lake Holcombe</t>
  </si>
  <si>
    <t>Lake Mills Area</t>
  </si>
  <si>
    <t>Lakeland UHS</t>
  </si>
  <si>
    <t>Lancaster Community</t>
  </si>
  <si>
    <t>Laona</t>
  </si>
  <si>
    <t>Lena</t>
  </si>
  <si>
    <t>Linn J4</t>
  </si>
  <si>
    <t>Linn J6</t>
  </si>
  <si>
    <t>Little Chute Area</t>
  </si>
  <si>
    <t>Lodi</t>
  </si>
  <si>
    <t>Lomira</t>
  </si>
  <si>
    <t>Loyal</t>
  </si>
  <si>
    <t>Luck</t>
  </si>
  <si>
    <t>Luxemburg-Casco</t>
  </si>
  <si>
    <t>Madison Metropolitan</t>
  </si>
  <si>
    <t>Manawa</t>
  </si>
  <si>
    <t>Maple</t>
  </si>
  <si>
    <t>Maple Dale-Indian Hill</t>
  </si>
  <si>
    <t>Marathon City</t>
  </si>
  <si>
    <t>Marinette</t>
  </si>
  <si>
    <t>Marion</t>
  </si>
  <si>
    <t>Markesan</t>
  </si>
  <si>
    <t>Marshfield Unified</t>
  </si>
  <si>
    <t>Mayville</t>
  </si>
  <si>
    <t>McFarland</t>
  </si>
  <si>
    <t>Medford Area Public</t>
  </si>
  <si>
    <t>Mellen</t>
  </si>
  <si>
    <t>Melrose-Mindoro</t>
  </si>
  <si>
    <t>Menasha Joint</t>
  </si>
  <si>
    <t>Menominee Indian</t>
  </si>
  <si>
    <t>Menomonee Falls</t>
  </si>
  <si>
    <t>Menomonie Area</t>
  </si>
  <si>
    <t>Mequon-Thiensville</t>
  </si>
  <si>
    <t>Mercer</t>
  </si>
  <si>
    <t>Merrill Area</t>
  </si>
  <si>
    <t>Merton Community</t>
  </si>
  <si>
    <t>Middleton-Cross Plains Area</t>
  </si>
  <si>
    <t>Milestone Democratic School</t>
  </si>
  <si>
    <t>Milestone Democratic School Inc</t>
  </si>
  <si>
    <t>Mill Creek Academy</t>
  </si>
  <si>
    <t>Mill Creek Academy Inc</t>
  </si>
  <si>
    <t>Milton</t>
  </si>
  <si>
    <t>Milwaukee Math and Science Academy Inc</t>
  </si>
  <si>
    <t>Milwaukee Scholars Charter School Inc</t>
  </si>
  <si>
    <t>Milwaukee Science Education Consortium</t>
  </si>
  <si>
    <t>Milwaukee Academy of Science</t>
  </si>
  <si>
    <t>Milwaukee Math and Science Academy</t>
  </si>
  <si>
    <t>Milwaukee Scholars Charter School</t>
  </si>
  <si>
    <t>Mineral Point Unified</t>
  </si>
  <si>
    <t>Minocqua J1</t>
  </si>
  <si>
    <t>Mishicot</t>
  </si>
  <si>
    <t>Mondovi</t>
  </si>
  <si>
    <t>Monona Grove</t>
  </si>
  <si>
    <t>Montello</t>
  </si>
  <si>
    <t>Monticello</t>
  </si>
  <si>
    <t>Mosinee</t>
  </si>
  <si>
    <t>Mount Horeb Area</t>
  </si>
  <si>
    <t>Mukwonago</t>
  </si>
  <si>
    <t>Muskego-Norway</t>
  </si>
  <si>
    <t>Necedah Area</t>
  </si>
  <si>
    <t>Neenah Joint</t>
  </si>
  <si>
    <t>Neillsville</t>
  </si>
  <si>
    <t>Nekoosa</t>
  </si>
  <si>
    <t>New Auburn</t>
  </si>
  <si>
    <t>New Berlin</t>
  </si>
  <si>
    <t>New Glarus</t>
  </si>
  <si>
    <t>New Holstein</t>
  </si>
  <si>
    <t>New Leaf Prep Academy</t>
  </si>
  <si>
    <t>New Leaf Prep Academy Inc</t>
  </si>
  <si>
    <t>New Lisbon</t>
  </si>
  <si>
    <t>New London</t>
  </si>
  <si>
    <t>Nicolet Union High School</t>
  </si>
  <si>
    <t>Norris</t>
  </si>
  <si>
    <t>North Cape</t>
  </si>
  <si>
    <t>North Crawford</t>
  </si>
  <si>
    <t>North Fond du Lac</t>
  </si>
  <si>
    <t>North Lake</t>
  </si>
  <si>
    <t>North Lakeland</t>
  </si>
  <si>
    <t>Northern Ozaukee</t>
  </si>
  <si>
    <t>Northland Pines</t>
  </si>
  <si>
    <t>Northwood</t>
  </si>
  <si>
    <t>Norwalk-Ontario-Wilton</t>
  </si>
  <si>
    <t>Norway J7</t>
  </si>
  <si>
    <t>Oak Creek-Franklin Joint</t>
  </si>
  <si>
    <t>Oakfield</t>
  </si>
  <si>
    <t>Oconomowoc Area</t>
  </si>
  <si>
    <t>Oconto Falls Public</t>
  </si>
  <si>
    <t>Oconto Unified</t>
  </si>
  <si>
    <t>Omro</t>
  </si>
  <si>
    <t>One City Elementary School</t>
  </si>
  <si>
    <t>One City Preparatory Academy</t>
  </si>
  <si>
    <t>One City Schools Inc</t>
  </si>
  <si>
    <t>Oostburg</t>
  </si>
  <si>
    <t>Oregon</t>
  </si>
  <si>
    <t>Osceola</t>
  </si>
  <si>
    <t>Oshkosh Area</t>
  </si>
  <si>
    <t>Osseo-Fairchild</t>
  </si>
  <si>
    <t>Owen-Withee</t>
  </si>
  <si>
    <t>Palmyra-Eagle Area</t>
  </si>
  <si>
    <t>Pardeeville Area</t>
  </si>
  <si>
    <t>Paris J1</t>
  </si>
  <si>
    <t>Parkview</t>
  </si>
  <si>
    <t>Pathways High</t>
  </si>
  <si>
    <t>Pathways High Inc</t>
  </si>
  <si>
    <t>Pecatonica Area</t>
  </si>
  <si>
    <t>Pepin Area</t>
  </si>
  <si>
    <t>Peshtigo</t>
  </si>
  <si>
    <t>Pewaukee</t>
  </si>
  <si>
    <t>Phelps</t>
  </si>
  <si>
    <t>Pittsville</t>
  </si>
  <si>
    <t>Plum City</t>
  </si>
  <si>
    <t>Plymouth Joint</t>
  </si>
  <si>
    <t>Port Edwards</t>
  </si>
  <si>
    <t>Port Washington-Saukville</t>
  </si>
  <si>
    <t>Portage Community</t>
  </si>
  <si>
    <t>Potosi</t>
  </si>
  <si>
    <t>Poynette</t>
  </si>
  <si>
    <t>Prairie du Chien Area</t>
  </si>
  <si>
    <t>Prairie Farm Public</t>
  </si>
  <si>
    <t>Prentice</t>
  </si>
  <si>
    <t>Prescott</t>
  </si>
  <si>
    <t>Princeton</t>
  </si>
  <si>
    <t>Pulaski Community</t>
  </si>
  <si>
    <t>Racine Charter One Inc</t>
  </si>
  <si>
    <t>Racine Unified</t>
  </si>
  <si>
    <t>Randall J1</t>
  </si>
  <si>
    <t>Randolph</t>
  </si>
  <si>
    <t>Random Lake</t>
  </si>
  <si>
    <t>Raymond #14</t>
  </si>
  <si>
    <t>Reedsville</t>
  </si>
  <si>
    <t>Rhinelander</t>
  </si>
  <si>
    <t>Rib Lake</t>
  </si>
  <si>
    <t>Rice Lake Area</t>
  </si>
  <si>
    <t>Richland</t>
  </si>
  <si>
    <t>Richmond</t>
  </si>
  <si>
    <t>Rio Community</t>
  </si>
  <si>
    <t>Ripon Area</t>
  </si>
  <si>
    <t>River Falls</t>
  </si>
  <si>
    <t>River Ridge</t>
  </si>
  <si>
    <t>River Valley</t>
  </si>
  <si>
    <t>Riverdale</t>
  </si>
  <si>
    <t>Rocketship Education Wisconsin Inc</t>
  </si>
  <si>
    <t>Rocketship Southside Community Prep</t>
  </si>
  <si>
    <t>Rocketship Stellar Elementary</t>
  </si>
  <si>
    <t>Rocketship Transformation Prep</t>
  </si>
  <si>
    <t>Rosendale-Brandon</t>
  </si>
  <si>
    <t>Rosholt</t>
  </si>
  <si>
    <t>Royall</t>
  </si>
  <si>
    <t>Saint Croix Central</t>
  </si>
  <si>
    <t>Saint Croix Falls</t>
  </si>
  <si>
    <t>Saint Francis</t>
  </si>
  <si>
    <t>Salem</t>
  </si>
  <si>
    <t>Sauk Prairie</t>
  </si>
  <si>
    <t>Seeds of Health Elementary Program</t>
  </si>
  <si>
    <t>Seeds of Health Inc</t>
  </si>
  <si>
    <t>Seneca Area</t>
  </si>
  <si>
    <t>Sevastopol</t>
  </si>
  <si>
    <t>Seymour Community</t>
  </si>
  <si>
    <t>Sharon J11</t>
  </si>
  <si>
    <t>Shawano</t>
  </si>
  <si>
    <t>Sheboygan Area</t>
  </si>
  <si>
    <t>Sheboygan Falls</t>
  </si>
  <si>
    <t>Shell Lake</t>
  </si>
  <si>
    <t>Shiocton</t>
  </si>
  <si>
    <t>Shorewood</t>
  </si>
  <si>
    <t>Shullsburg</t>
  </si>
  <si>
    <t>Silver Lake J1</t>
  </si>
  <si>
    <t>Siren</t>
  </si>
  <si>
    <t>Slinger</t>
  </si>
  <si>
    <t>Solon Springs</t>
  </si>
  <si>
    <t>Somerset</t>
  </si>
  <si>
    <t>South Milwaukee</t>
  </si>
  <si>
    <t>South Shore</t>
  </si>
  <si>
    <t>Southern Door County</t>
  </si>
  <si>
    <t>Southwestern Wisconsin</t>
  </si>
  <si>
    <t>Sparta Area</t>
  </si>
  <si>
    <t>Spencer</t>
  </si>
  <si>
    <t>Spooner Area</t>
  </si>
  <si>
    <t>Spring Valley</t>
  </si>
  <si>
    <t>Stanley-Boyd Area</t>
  </si>
  <si>
    <t>Stevens Point Area Public</t>
  </si>
  <si>
    <t>Stockbridge</t>
  </si>
  <si>
    <t>Stone Bank</t>
  </si>
  <si>
    <t>Stoughton Area</t>
  </si>
  <si>
    <t>Stratford</t>
  </si>
  <si>
    <t>Sturgeon Bay</t>
  </si>
  <si>
    <t>Sun Prairie Area</t>
  </si>
  <si>
    <t>Suring Public</t>
  </si>
  <si>
    <t>Swallow</t>
  </si>
  <si>
    <t>Tenor High</t>
  </si>
  <si>
    <t>The Lincoln Academy</t>
  </si>
  <si>
    <t>The Lincoln Academy Inc</t>
  </si>
  <si>
    <t>Thorp</t>
  </si>
  <si>
    <t>Three Lakes</t>
  </si>
  <si>
    <t>Tigerton</t>
  </si>
  <si>
    <t>Tomah Area</t>
  </si>
  <si>
    <t>Tomahawk</t>
  </si>
  <si>
    <t>Tomorrow River</t>
  </si>
  <si>
    <t>Trans Center for Youth Inc</t>
  </si>
  <si>
    <t>Trevor-Wilmot Consolidated</t>
  </si>
  <si>
    <t>Tri-County Area</t>
  </si>
  <si>
    <t>Turtle Lake</t>
  </si>
  <si>
    <t>Twin Lakes #4</t>
  </si>
  <si>
    <t>Two Rivers Public</t>
  </si>
  <si>
    <t>United Community Center Acosta Middle</t>
  </si>
  <si>
    <t>Union Grove J1</t>
  </si>
  <si>
    <t>Union Grove UHS</t>
  </si>
  <si>
    <t>United Community Center Inc</t>
  </si>
  <si>
    <t>Unity</t>
  </si>
  <si>
    <t>UpGrade Media Arts Schools</t>
  </si>
  <si>
    <t>UpGrade Media Arts Schools Inc</t>
  </si>
  <si>
    <t>Valders Area</t>
  </si>
  <si>
    <t>Veritas Classical Academy</t>
  </si>
  <si>
    <t>Veritas Classical Academy Inc</t>
  </si>
  <si>
    <t>Veritas High</t>
  </si>
  <si>
    <t>Verona Area</t>
  </si>
  <si>
    <t>Viroqua Area</t>
  </si>
  <si>
    <t>Waadookodaading Ojibwe Language</t>
  </si>
  <si>
    <t>Wabeno Area</t>
  </si>
  <si>
    <t>Walworth J1</t>
  </si>
  <si>
    <t>Washburn</t>
  </si>
  <si>
    <t>Washington Island</t>
  </si>
  <si>
    <t>Washington-Caldwell</t>
  </si>
  <si>
    <t>Waterford Graded J1</t>
  </si>
  <si>
    <t>Waterford UHS</t>
  </si>
  <si>
    <t>Waterloo</t>
  </si>
  <si>
    <t>Watertown Unified</t>
  </si>
  <si>
    <t>Waunakee Community</t>
  </si>
  <si>
    <t>Waupun</t>
  </si>
  <si>
    <t>Wausau</t>
  </si>
  <si>
    <t>Wausaukee</t>
  </si>
  <si>
    <t>Wautoma Area</t>
  </si>
  <si>
    <t>Wauwatosa</t>
  </si>
  <si>
    <t>Wauzeka-Steuben</t>
  </si>
  <si>
    <t>Webster</t>
  </si>
  <si>
    <t>West Allis-West Milwaukee</t>
  </si>
  <si>
    <t>West De Pere</t>
  </si>
  <si>
    <t>West Salem</t>
  </si>
  <si>
    <t>Westby Area</t>
  </si>
  <si>
    <t>Westfield</t>
  </si>
  <si>
    <t>Weston</t>
  </si>
  <si>
    <t>Westosha Central UHS</t>
  </si>
  <si>
    <t>Weyauwega-Fremont</t>
  </si>
  <si>
    <t>Wheatland J1</t>
  </si>
  <si>
    <t>White Lake</t>
  </si>
  <si>
    <t>Whitefish Bay</t>
  </si>
  <si>
    <t>Whitehall</t>
  </si>
  <si>
    <t>Whitewater Unified</t>
  </si>
  <si>
    <t>Whitnall</t>
  </si>
  <si>
    <t>Wild Rose</t>
  </si>
  <si>
    <t>Williams Bay</t>
  </si>
  <si>
    <t>Wilmot UHS</t>
  </si>
  <si>
    <t>Winneconne Community</t>
  </si>
  <si>
    <t>Winter</t>
  </si>
  <si>
    <t>Wisconsin Dells</t>
  </si>
  <si>
    <t>Wisconsin Heights</t>
  </si>
  <si>
    <t>Wittenberg-Birnamwood</t>
  </si>
  <si>
    <t>WOLI/Akii'gikinoo'amaading Environmental</t>
  </si>
  <si>
    <t>Wonewoc-Union Center</t>
  </si>
  <si>
    <t>Woodlands School</t>
  </si>
  <si>
    <t>Woodlands School - State Street Campus</t>
  </si>
  <si>
    <t>Woodlands School Inc</t>
  </si>
  <si>
    <t>Woodruff J1</t>
  </si>
  <si>
    <t>Wrightstown Community</t>
  </si>
  <si>
    <t>Yorkville J2</t>
  </si>
  <si>
    <t>0007</t>
  </si>
  <si>
    <t>0014</t>
  </si>
  <si>
    <t>0063</t>
  </si>
  <si>
    <t>0070</t>
  </si>
  <si>
    <t>0084</t>
  </si>
  <si>
    <t>0091</t>
  </si>
  <si>
    <t>0105</t>
  </si>
  <si>
    <t>0112</t>
  </si>
  <si>
    <t>0119</t>
  </si>
  <si>
    <t>0140</t>
  </si>
  <si>
    <t>0147</t>
  </si>
  <si>
    <t>0154</t>
  </si>
  <si>
    <t>0161</t>
  </si>
  <si>
    <t>0170</t>
  </si>
  <si>
    <t>0182</t>
  </si>
  <si>
    <t>0196</t>
  </si>
  <si>
    <t>0203</t>
  </si>
  <si>
    <t>0217</t>
  </si>
  <si>
    <t>0231</t>
  </si>
  <si>
    <t>0245</t>
  </si>
  <si>
    <t>0280</t>
  </si>
  <si>
    <t>0287</t>
  </si>
  <si>
    <t>0308</t>
  </si>
  <si>
    <t>0315</t>
  </si>
  <si>
    <t>0336</t>
  </si>
  <si>
    <t>0350</t>
  </si>
  <si>
    <t>0364</t>
  </si>
  <si>
    <t>0413</t>
  </si>
  <si>
    <t>0422</t>
  </si>
  <si>
    <t>0427</t>
  </si>
  <si>
    <t>0434</t>
  </si>
  <si>
    <t>0441</t>
  </si>
  <si>
    <t>0476</t>
  </si>
  <si>
    <t>0485</t>
  </si>
  <si>
    <t>0497</t>
  </si>
  <si>
    <t>0602</t>
  </si>
  <si>
    <t>0609</t>
  </si>
  <si>
    <t>0623</t>
  </si>
  <si>
    <t>0637</t>
  </si>
  <si>
    <t>0657</t>
  </si>
  <si>
    <t>0658</t>
  </si>
  <si>
    <t>0665</t>
  </si>
  <si>
    <t>0700</t>
  </si>
  <si>
    <t>0721</t>
  </si>
  <si>
    <t>0735</t>
  </si>
  <si>
    <t>0777</t>
  </si>
  <si>
    <t>0840</t>
  </si>
  <si>
    <t>0870</t>
  </si>
  <si>
    <t>0882</t>
  </si>
  <si>
    <t>0896</t>
  </si>
  <si>
    <t>0903</t>
  </si>
  <si>
    <t>0910</t>
  </si>
  <si>
    <t>0980</t>
  </si>
  <si>
    <t>0994</t>
  </si>
  <si>
    <t>0714</t>
  </si>
  <si>
    <t>0616</t>
  </si>
  <si>
    <t>0490</t>
  </si>
  <si>
    <t>0126</t>
  </si>
  <si>
    <t>0238</t>
  </si>
  <si>
    <t>0469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</si>
</sst>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d;@"/>
    <numFmt numFmtId="166" formatCode="&quot;$&quot;#,##0"/>
    <numFmt numFmtId="167" formatCode="m/d/yy;@"/>
    <numFmt numFmtId="168" formatCode="0.0%"/>
    <numFmt numFmtId="169" formatCode="&quot;$&quot;#,##0.00"/>
    <numFmt numFmtId="170" formatCode="_(* #,##0_);_(* \(#,##0\);_(* &quot;-&quot;??_);_(@_)"/>
    <numFmt numFmtId="171" formatCode="\$#,##0;[Red]\(\$#,##0\)"/>
  </numFmts>
  <fonts count="65" x14ac:knownFonts="1">
    <font>
      <sz val="11"/>
      <color theme="1"/>
      <name val="Calibri"/>
      <family val="2"/>
      <scheme val="minor"/>
    </font>
    <font>
      <sz val="8"/>
      <name val="Calibri"/>
      <family val="2"/>
    </font>
    <font>
      <sz val="11"/>
      <color rgb="FFFF0000"/>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1"/>
      <color indexed="8"/>
      <name val="Calibri"/>
      <family val="2"/>
      <scheme val="minor"/>
    </font>
    <font>
      <b/>
      <sz val="9"/>
      <color indexed="8"/>
      <name val="Calibri"/>
      <family val="2"/>
      <scheme val="minor"/>
    </font>
    <font>
      <b/>
      <sz val="10"/>
      <color indexed="8"/>
      <name val="Calibri"/>
      <family val="2"/>
      <scheme val="minor"/>
    </font>
    <font>
      <b/>
      <sz val="12"/>
      <color indexed="8"/>
      <name val="Calibri"/>
      <family val="2"/>
      <scheme val="minor"/>
    </font>
    <font>
      <sz val="9"/>
      <color indexed="8"/>
      <name val="Calibri"/>
      <family val="2"/>
      <scheme val="minor"/>
    </font>
    <font>
      <sz val="10"/>
      <color indexed="8"/>
      <name val="Calibri"/>
      <family val="2"/>
      <scheme val="minor"/>
    </font>
    <font>
      <i/>
      <sz val="9"/>
      <color indexed="8"/>
      <name val="Calibri"/>
      <family val="2"/>
      <scheme val="minor"/>
    </font>
    <font>
      <i/>
      <sz val="8"/>
      <color indexed="8"/>
      <name val="Calibri"/>
      <family val="2"/>
      <scheme val="minor"/>
    </font>
    <font>
      <sz val="8"/>
      <color indexed="8"/>
      <name val="Calibri"/>
      <family val="2"/>
      <scheme val="minor"/>
    </font>
    <font>
      <b/>
      <i/>
      <sz val="8"/>
      <color indexed="8"/>
      <name val="Calibri"/>
      <family val="2"/>
      <scheme val="minor"/>
    </font>
    <font>
      <b/>
      <sz val="12"/>
      <name val="Calibri"/>
      <family val="2"/>
      <scheme val="minor"/>
    </font>
    <font>
      <sz val="12"/>
      <name val="Calibri"/>
      <family val="2"/>
      <scheme val="minor"/>
    </font>
    <font>
      <sz val="11"/>
      <color indexed="8"/>
      <name val="Calibri"/>
      <family val="2"/>
      <scheme val="minor"/>
    </font>
    <font>
      <sz val="10"/>
      <color theme="1"/>
      <name val="Calibri"/>
      <family val="2"/>
      <scheme val="minor"/>
    </font>
    <font>
      <b/>
      <sz val="14"/>
      <color indexed="8"/>
      <name val="Calibri"/>
      <family val="2"/>
      <scheme val="minor"/>
    </font>
    <font>
      <b/>
      <sz val="11"/>
      <color rgb="FFFF0000"/>
      <name val="Calibri"/>
      <family val="2"/>
      <scheme val="minor"/>
    </font>
    <font>
      <sz val="14"/>
      <color indexed="8"/>
      <name val="Calibri"/>
      <family val="2"/>
      <scheme val="minor"/>
    </font>
    <font>
      <b/>
      <sz val="9"/>
      <name val="Arial"/>
      <family val="2"/>
    </font>
    <font>
      <sz val="10"/>
      <color rgb="FFFF0000"/>
      <name val="Calibri"/>
      <family val="2"/>
      <scheme val="minor"/>
    </font>
    <font>
      <sz val="10"/>
      <color rgb="FF92D050"/>
      <name val="Calibri"/>
      <family val="2"/>
      <scheme val="minor"/>
    </font>
    <font>
      <sz val="10"/>
      <color rgb="FF00B050"/>
      <name val="Calibri"/>
      <family val="2"/>
      <scheme val="minor"/>
    </font>
    <font>
      <sz val="9"/>
      <color rgb="FFFF0000"/>
      <name val="Calibri"/>
      <family val="2"/>
      <scheme val="minor"/>
    </font>
    <font>
      <i/>
      <sz val="10"/>
      <color indexed="8"/>
      <name val="Calibri"/>
      <family val="2"/>
      <scheme val="minor"/>
    </font>
    <font>
      <i/>
      <sz val="10"/>
      <color theme="1"/>
      <name val="Calibri"/>
      <family val="2"/>
      <scheme val="minor"/>
    </font>
    <font>
      <b/>
      <sz val="12"/>
      <color theme="1"/>
      <name val="Calibri"/>
      <family val="2"/>
      <scheme val="minor"/>
    </font>
    <font>
      <u/>
      <sz val="11"/>
      <color theme="10"/>
      <name val="Calibri"/>
      <family val="2"/>
      <scheme val="minor"/>
    </font>
    <font>
      <b/>
      <sz val="11"/>
      <name val="Calibri"/>
      <family val="2"/>
      <scheme val="minor"/>
    </font>
    <font>
      <b/>
      <sz val="14"/>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i/>
      <sz val="9"/>
      <name val="Calibri"/>
      <family val="2"/>
      <scheme val="minor"/>
    </font>
    <font>
      <b/>
      <i/>
      <sz val="10"/>
      <color theme="1"/>
      <name val="Calibri"/>
      <family val="2"/>
      <scheme val="minor"/>
    </font>
    <font>
      <b/>
      <i/>
      <sz val="10"/>
      <color indexed="8"/>
      <name val="Calibri"/>
      <family val="2"/>
      <scheme val="minor"/>
    </font>
    <font>
      <sz val="9"/>
      <color indexed="81"/>
      <name val="Tahoma"/>
      <family val="2"/>
    </font>
    <font>
      <b/>
      <sz val="9"/>
      <color indexed="81"/>
      <name val="Tahoma"/>
      <family val="2"/>
    </font>
    <font>
      <sz val="10"/>
      <color indexed="8"/>
      <name val="Wingdings"/>
      <charset val="2"/>
    </font>
    <font>
      <sz val="10"/>
      <color indexed="8"/>
      <name val="Calibri"/>
      <family val="2"/>
    </font>
    <font>
      <sz val="9"/>
      <color indexed="8"/>
      <name val="Calibri"/>
      <family val="2"/>
    </font>
    <font>
      <sz val="10"/>
      <color theme="1"/>
      <name val="Wingdings"/>
      <charset val="2"/>
    </font>
    <font>
      <i/>
      <sz val="11.5"/>
      <color theme="1"/>
      <name val="Calibri"/>
      <family val="2"/>
    </font>
    <font>
      <b/>
      <sz val="9"/>
      <color theme="0" tint="-0.499984740745262"/>
      <name val="Calibri"/>
      <family val="2"/>
      <scheme val="minor"/>
    </font>
    <font>
      <sz val="9"/>
      <color theme="0" tint="-0.499984740745262"/>
      <name val="Calibri"/>
      <family val="2"/>
      <scheme val="minor"/>
    </font>
    <font>
      <b/>
      <sz val="9"/>
      <name val="Calibri"/>
      <family val="2"/>
      <scheme val="minor"/>
    </font>
    <font>
      <sz val="9"/>
      <color indexed="8"/>
      <name val="Wingdings"/>
      <charset val="2"/>
    </font>
    <font>
      <b/>
      <i/>
      <sz val="9"/>
      <color indexed="8"/>
      <name val="Calibri"/>
      <family val="2"/>
      <scheme val="minor"/>
    </font>
    <font>
      <sz val="10"/>
      <name val="Arial"/>
      <family val="2"/>
    </font>
    <font>
      <sz val="9"/>
      <color rgb="FF000000"/>
      <name val="Calibri"/>
      <family val="2"/>
      <scheme val="minor"/>
    </font>
    <font>
      <i/>
      <sz val="9"/>
      <color theme="1"/>
      <name val="Calibri"/>
      <family val="2"/>
      <scheme val="minor"/>
    </font>
    <font>
      <b/>
      <i/>
      <sz val="9"/>
      <color theme="1"/>
      <name val="Calibri"/>
      <family val="2"/>
      <scheme val="minor"/>
    </font>
    <font>
      <sz val="9"/>
      <name val="Calibri"/>
      <family val="2"/>
      <scheme val="minor"/>
    </font>
    <font>
      <sz val="10"/>
      <name val="Calibri"/>
      <family val="2"/>
      <scheme val="minor"/>
    </font>
    <font>
      <b/>
      <sz val="10"/>
      <name val="Arial"/>
      <family val="2"/>
    </font>
    <font>
      <b/>
      <sz val="9"/>
      <color rgb="FF000000"/>
      <name val="Calibri"/>
      <family val="2"/>
      <scheme val="minor"/>
    </font>
    <font>
      <b/>
      <i/>
      <sz val="9"/>
      <color rgb="FF000000"/>
      <name val="Wingdings"/>
      <charset val="2"/>
    </font>
    <font>
      <b/>
      <i/>
      <sz val="9"/>
      <color rgb="FF000000"/>
      <name val="Calibri"/>
      <family val="2"/>
      <scheme val="minor"/>
    </font>
    <font>
      <i/>
      <sz val="9"/>
      <color rgb="FF000000"/>
      <name val="Calibri"/>
      <family val="2"/>
      <scheme val="minor"/>
    </font>
    <font>
      <b/>
      <sz val="11"/>
      <name val="Calibri"/>
      <family val="2"/>
    </font>
    <font>
      <i/>
      <sz val="8"/>
      <color theme="8" tint="-0.499984740745262"/>
      <name val="Calibri"/>
      <family val="2"/>
      <scheme val="minor"/>
    </font>
  </fonts>
  <fills count="27">
    <fill>
      <patternFill patternType="none"/>
    </fill>
    <fill>
      <patternFill patternType="gray125"/>
    </fill>
    <fill>
      <patternFill patternType="solid">
        <fgColor rgb="FFD0E0F4"/>
        <bgColor indexed="64"/>
      </patternFill>
    </fill>
    <fill>
      <patternFill patternType="solid">
        <fgColor theme="0" tint="-0.14999847407452621"/>
        <bgColor indexed="64"/>
      </patternFill>
    </fill>
    <fill>
      <patternFill patternType="solid">
        <fgColor rgb="FFABC8EB"/>
        <bgColor indexed="64"/>
      </patternFill>
    </fill>
    <fill>
      <patternFill patternType="solid">
        <fgColor theme="3" tint="0.79998168889431442"/>
        <bgColor indexed="64"/>
      </patternFill>
    </fill>
    <fill>
      <patternFill patternType="solid">
        <fgColor theme="0" tint="-4.9989318521683403E-2"/>
        <bgColor indexed="64"/>
      </patternFill>
    </fill>
    <fill>
      <patternFill patternType="lightUp">
        <bgColor theme="0"/>
      </patternFill>
    </fill>
    <fill>
      <patternFill patternType="solid">
        <fgColor theme="4" tint="0.79998168889431442"/>
        <bgColor indexed="64"/>
      </patternFill>
    </fill>
    <fill>
      <patternFill patternType="solid">
        <fgColor rgb="FFE0E0E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E7EFF9"/>
        <bgColor indexed="64"/>
      </patternFill>
    </fill>
    <fill>
      <patternFill patternType="solid">
        <fgColor rgb="FFFFFF99"/>
        <bgColor indexed="64"/>
      </patternFill>
    </fill>
    <fill>
      <patternFill patternType="solid">
        <fgColor theme="6" tint="0.59999389629810485"/>
        <bgColor indexed="64"/>
      </patternFill>
    </fill>
    <fill>
      <patternFill patternType="solid">
        <fgColor rgb="FFC5D9F1"/>
        <bgColor indexed="64"/>
      </patternFill>
    </fill>
    <fill>
      <patternFill patternType="solid">
        <fgColor theme="9" tint="0.59999389629810485"/>
        <bgColor indexed="64"/>
      </patternFill>
    </fill>
    <fill>
      <patternFill patternType="solid">
        <fgColor theme="7" tint="0.59999389629810485"/>
        <bgColor indexed="64"/>
      </patternFill>
    </fill>
    <fill>
      <patternFill patternType="lightUp">
        <bgColor theme="0" tint="-0.499984740745262"/>
      </patternFill>
    </fill>
    <fill>
      <patternFill patternType="lightUp">
        <bgColor theme="1" tint="0.499984740745262"/>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6795556505021"/>
        <bgColor indexed="64"/>
      </patternFill>
    </fill>
    <fill>
      <patternFill patternType="solid">
        <fgColor indexed="22"/>
        <bgColor indexed="64"/>
      </patternFill>
    </fill>
    <fill>
      <patternFill patternType="solid">
        <fgColor indexed="42"/>
      </patternFill>
    </fill>
    <fill>
      <patternFill patternType="solid">
        <fgColor rgb="FFFFFF00"/>
        <bgColor indexed="64"/>
      </patternFill>
    </fill>
  </fills>
  <borders count="127">
    <border>
      <left/>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ouble">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s>
  <cellStyleXfs count="7">
    <xf numFmtId="0" fontId="0" fillId="0" borderId="0"/>
    <xf numFmtId="44"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0" fontId="31" fillId="0" borderId="0" applyNumberFormat="0" applyFill="0" applyBorder="0" applyAlignment="0" applyProtection="0"/>
    <xf numFmtId="0" fontId="52" fillId="0" borderId="0"/>
    <xf numFmtId="43" fontId="4" fillId="0" borderId="0" applyFont="0" applyFill="0" applyBorder="0" applyAlignment="0" applyProtection="0"/>
  </cellStyleXfs>
  <cellXfs count="711">
    <xf numFmtId="0" fontId="0" fillId="0" borderId="0" xfId="0"/>
    <xf numFmtId="0" fontId="18" fillId="0" borderId="0" xfId="0" applyFont="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49" fontId="11" fillId="0" borderId="0" xfId="0" applyNumberFormat="1" applyFont="1" applyAlignment="1" applyProtection="1">
      <alignment horizontal="center" vertical="center"/>
    </xf>
    <xf numFmtId="0" fontId="11" fillId="0" borderId="0" xfId="0" applyFont="1" applyAlignment="1" applyProtection="1">
      <alignment horizontal="center" vertical="center"/>
    </xf>
    <xf numFmtId="1" fontId="11" fillId="0" borderId="0" xfId="0" applyNumberFormat="1" applyFont="1" applyAlignment="1" applyProtection="1">
      <alignment horizontal="center" vertical="center"/>
    </xf>
    <xf numFmtId="165" fontId="11" fillId="0" borderId="0" xfId="0" applyNumberFormat="1" applyFont="1" applyAlignment="1" applyProtection="1">
      <alignment horizontal="center" vertical="center"/>
    </xf>
    <xf numFmtId="49" fontId="18" fillId="0" borderId="0" xfId="0" applyNumberFormat="1" applyFont="1" applyAlignment="1" applyProtection="1">
      <alignment horizontal="center" vertical="center"/>
    </xf>
    <xf numFmtId="49" fontId="18" fillId="0" borderId="0" xfId="0" applyNumberFormat="1" applyFont="1" applyAlignment="1" applyProtection="1">
      <alignment vertical="center"/>
    </xf>
    <xf numFmtId="1" fontId="18" fillId="0" borderId="0" xfId="0" applyNumberFormat="1" applyFont="1" applyAlignment="1" applyProtection="1">
      <alignment vertical="center"/>
    </xf>
    <xf numFmtId="165" fontId="18" fillId="0" borderId="0" xfId="0" applyNumberFormat="1" applyFont="1" applyAlignment="1" applyProtection="1">
      <alignment vertical="center"/>
    </xf>
    <xf numFmtId="3" fontId="18" fillId="0" borderId="0" xfId="0" applyNumberFormat="1" applyFont="1" applyAlignment="1" applyProtection="1">
      <alignment vertical="center"/>
    </xf>
    <xf numFmtId="0" fontId="18" fillId="0" borderId="0" xfId="0" applyFont="1" applyAlignment="1" applyProtection="1">
      <alignment horizontal="center" vertical="center"/>
    </xf>
    <xf numFmtId="0" fontId="0" fillId="0" borderId="0" xfId="0" applyFont="1" applyProtection="1">
      <protection hidden="1"/>
    </xf>
    <xf numFmtId="0" fontId="0" fillId="0" borderId="0" xfId="0" applyProtection="1">
      <protection hidden="1"/>
    </xf>
    <xf numFmtId="49" fontId="18" fillId="2" borderId="24" xfId="0" applyNumberFormat="1" applyFont="1" applyFill="1" applyBorder="1" applyAlignment="1" applyProtection="1">
      <alignment vertical="center"/>
      <protection hidden="1"/>
    </xf>
    <xf numFmtId="49" fontId="18" fillId="2" borderId="0" xfId="0" applyNumberFormat="1" applyFont="1" applyFill="1" applyBorder="1" applyAlignment="1" applyProtection="1">
      <alignment horizontal="center" vertical="center"/>
      <protection hidden="1"/>
    </xf>
    <xf numFmtId="49" fontId="18" fillId="2" borderId="0" xfId="0" applyNumberFormat="1" applyFont="1" applyFill="1" applyBorder="1" applyAlignment="1" applyProtection="1">
      <alignment vertical="center"/>
      <protection hidden="1"/>
    </xf>
    <xf numFmtId="0" fontId="18" fillId="2" borderId="0" xfId="0" applyFont="1" applyFill="1" applyBorder="1" applyAlignment="1" applyProtection="1">
      <alignment vertical="center"/>
      <protection hidden="1"/>
    </xf>
    <xf numFmtId="0" fontId="18" fillId="2" borderId="25" xfId="0" applyFont="1" applyFill="1" applyBorder="1" applyAlignment="1" applyProtection="1">
      <alignment vertical="center"/>
      <protection hidden="1"/>
    </xf>
    <xf numFmtId="49" fontId="6" fillId="2" borderId="3" xfId="0" applyNumberFormat="1" applyFont="1" applyFill="1" applyBorder="1" applyAlignment="1" applyProtection="1">
      <alignment horizontal="left" vertical="center" indent="1"/>
      <protection hidden="1"/>
    </xf>
    <xf numFmtId="49" fontId="6" fillId="2" borderId="0" xfId="0" applyNumberFormat="1" applyFont="1" applyFill="1" applyBorder="1" applyAlignment="1" applyProtection="1">
      <alignment vertical="center"/>
      <protection hidden="1"/>
    </xf>
    <xf numFmtId="49" fontId="18" fillId="2" borderId="25" xfId="0" applyNumberFormat="1" applyFont="1" applyFill="1" applyBorder="1" applyAlignment="1" applyProtection="1">
      <alignment vertical="center"/>
      <protection hidden="1"/>
    </xf>
    <xf numFmtId="49" fontId="6" fillId="2" borderId="4" xfId="0" applyNumberFormat="1" applyFont="1" applyFill="1" applyBorder="1" applyAlignment="1" applyProtection="1">
      <alignment horizontal="left" vertical="center" indent="1"/>
      <protection hidden="1"/>
    </xf>
    <xf numFmtId="0" fontId="0" fillId="0" borderId="0" xfId="0" applyFont="1" applyFill="1" applyBorder="1" applyProtection="1">
      <protection hidden="1"/>
    </xf>
    <xf numFmtId="0" fontId="3" fillId="0" borderId="0" xfId="0" applyFont="1" applyProtection="1">
      <protection hidden="1"/>
    </xf>
    <xf numFmtId="49" fontId="10" fillId="0" borderId="3" xfId="0" applyNumberFormat="1" applyFont="1" applyBorder="1" applyAlignment="1" applyProtection="1">
      <alignment vertical="center" wrapText="1"/>
      <protection locked="0"/>
    </xf>
    <xf numFmtId="164" fontId="10" fillId="0" borderId="3" xfId="1" applyNumberFormat="1" applyFont="1" applyBorder="1" applyAlignment="1" applyProtection="1">
      <alignment horizontal="right" vertical="center" wrapText="1"/>
      <protection locked="0"/>
    </xf>
    <xf numFmtId="164" fontId="10" fillId="0" borderId="10" xfId="1" applyNumberFormat="1" applyFont="1" applyBorder="1" applyAlignment="1" applyProtection="1">
      <alignment horizontal="right" vertical="center" wrapText="1"/>
      <protection locked="0"/>
    </xf>
    <xf numFmtId="164" fontId="10" fillId="0" borderId="2" xfId="1" applyNumberFormat="1" applyFont="1" applyBorder="1" applyAlignment="1" applyProtection="1">
      <alignment horizontal="right" vertical="center" wrapText="1"/>
      <protection locked="0"/>
    </xf>
    <xf numFmtId="164" fontId="12" fillId="3" borderId="2" xfId="1" applyNumberFormat="1" applyFont="1" applyFill="1" applyBorder="1" applyAlignment="1" applyProtection="1">
      <alignment horizontal="right" vertical="center" wrapText="1" indent="1"/>
    </xf>
    <xf numFmtId="164" fontId="12" fillId="3" borderId="3" xfId="1" applyNumberFormat="1" applyFont="1" applyFill="1" applyBorder="1" applyAlignment="1" applyProtection="1">
      <alignment horizontal="right" vertical="center" wrapText="1" indent="1"/>
    </xf>
    <xf numFmtId="164" fontId="13" fillId="3" borderId="10" xfId="1" applyNumberFormat="1" applyFont="1" applyFill="1" applyBorder="1" applyAlignment="1" applyProtection="1">
      <alignment horizontal="right" vertical="center" wrapText="1"/>
    </xf>
    <xf numFmtId="164" fontId="15" fillId="3" borderId="2" xfId="1" applyNumberFormat="1" applyFont="1" applyFill="1" applyBorder="1" applyAlignment="1" applyProtection="1">
      <alignment horizontal="right" vertical="center" wrapText="1"/>
    </xf>
    <xf numFmtId="49" fontId="10" fillId="0" borderId="13" xfId="0" applyNumberFormat="1" applyFont="1" applyBorder="1" applyAlignment="1" applyProtection="1">
      <alignment horizontal="left" vertical="center" wrapText="1"/>
      <protection locked="0"/>
    </xf>
    <xf numFmtId="164" fontId="10" fillId="0" borderId="4" xfId="1" applyNumberFormat="1" applyFont="1" applyBorder="1" applyAlignment="1" applyProtection="1">
      <alignment horizontal="right" vertical="center" wrapText="1"/>
      <protection locked="0"/>
    </xf>
    <xf numFmtId="164" fontId="10" fillId="0" borderId="11" xfId="1" applyNumberFormat="1" applyFont="1" applyBorder="1" applyAlignment="1" applyProtection="1">
      <alignment horizontal="right" vertical="center" wrapText="1"/>
      <protection locked="0"/>
    </xf>
    <xf numFmtId="164" fontId="10" fillId="0" borderId="5" xfId="1" applyNumberFormat="1" applyFont="1" applyBorder="1" applyAlignment="1" applyProtection="1">
      <alignment horizontal="right" vertical="center" wrapText="1"/>
      <protection locked="0"/>
    </xf>
    <xf numFmtId="49" fontId="10" fillId="0" borderId="19" xfId="0" applyNumberFormat="1" applyFont="1" applyBorder="1" applyAlignment="1" applyProtection="1">
      <alignment vertical="center" wrapText="1"/>
      <protection locked="0"/>
    </xf>
    <xf numFmtId="49" fontId="10" fillId="0" borderId="14" xfId="0" applyNumberFormat="1" applyFont="1" applyBorder="1" applyAlignment="1" applyProtection="1">
      <alignment horizontal="left" vertical="center" wrapText="1"/>
      <protection locked="0"/>
    </xf>
    <xf numFmtId="49" fontId="10" fillId="0" borderId="4" xfId="0" applyNumberFormat="1" applyFont="1" applyBorder="1" applyAlignment="1" applyProtection="1">
      <alignment vertical="center" wrapText="1"/>
      <protection locked="0"/>
    </xf>
    <xf numFmtId="49" fontId="10" fillId="0" borderId="52" xfId="0" applyNumberFormat="1" applyFont="1" applyBorder="1" applyAlignment="1" applyProtection="1">
      <alignment horizontal="left" vertical="center" wrapText="1"/>
      <protection locked="0"/>
    </xf>
    <xf numFmtId="164" fontId="10" fillId="0" borderId="6" xfId="1" applyNumberFormat="1" applyFont="1" applyBorder="1" applyAlignment="1" applyProtection="1">
      <alignment horizontal="right" vertical="center" wrapText="1"/>
      <protection locked="0"/>
    </xf>
    <xf numFmtId="164" fontId="10" fillId="0" borderId="18" xfId="1" applyNumberFormat="1" applyFont="1" applyBorder="1" applyAlignment="1" applyProtection="1">
      <alignment horizontal="right" vertical="center" wrapText="1"/>
      <protection locked="0"/>
    </xf>
    <xf numFmtId="164" fontId="10" fillId="0" borderId="53" xfId="1" applyNumberFormat="1" applyFont="1" applyBorder="1" applyAlignment="1" applyProtection="1">
      <alignment horizontal="right" vertical="center" wrapText="1"/>
      <protection locked="0"/>
    </xf>
    <xf numFmtId="49" fontId="10" fillId="0" borderId="13" xfId="0" applyNumberFormat="1" applyFont="1" applyBorder="1" applyAlignment="1" applyProtection="1">
      <alignment vertical="center" wrapText="1"/>
      <protection locked="0"/>
    </xf>
    <xf numFmtId="164" fontId="10" fillId="0" borderId="3" xfId="1" applyNumberFormat="1" applyFont="1" applyBorder="1" applyAlignment="1" applyProtection="1">
      <alignment vertical="center" wrapText="1"/>
      <protection locked="0"/>
    </xf>
    <xf numFmtId="164" fontId="10" fillId="0" borderId="10" xfId="1" applyNumberFormat="1" applyFont="1" applyBorder="1" applyAlignment="1" applyProtection="1">
      <alignment vertical="center" wrapText="1"/>
      <protection locked="0"/>
    </xf>
    <xf numFmtId="49" fontId="10" fillId="0" borderId="14" xfId="0" applyNumberFormat="1" applyFont="1" applyBorder="1" applyAlignment="1" applyProtection="1">
      <alignment vertical="center" wrapText="1"/>
      <protection locked="0"/>
    </xf>
    <xf numFmtId="164" fontId="10" fillId="0" borderId="4" xfId="1" applyNumberFormat="1" applyFont="1" applyBorder="1" applyAlignment="1" applyProtection="1">
      <alignment vertical="center" wrapText="1"/>
      <protection locked="0"/>
    </xf>
    <xf numFmtId="164" fontId="10" fillId="0" borderId="11" xfId="1" applyNumberFormat="1" applyFont="1" applyBorder="1" applyAlignment="1" applyProtection="1">
      <alignment vertical="center" wrapText="1"/>
      <protection locked="0"/>
    </xf>
    <xf numFmtId="164" fontId="12" fillId="3" borderId="10" xfId="1" applyNumberFormat="1" applyFont="1" applyFill="1" applyBorder="1" applyAlignment="1" applyProtection="1">
      <alignment horizontal="right" vertical="center" wrapText="1" indent="1"/>
    </xf>
    <xf numFmtId="164" fontId="13" fillId="3" borderId="2" xfId="1" applyNumberFormat="1" applyFont="1" applyFill="1" applyBorder="1" applyAlignment="1" applyProtection="1">
      <alignment horizontal="right" vertical="center" wrapText="1"/>
    </xf>
    <xf numFmtId="164" fontId="10" fillId="0" borderId="2" xfId="1" applyNumberFormat="1" applyFont="1" applyBorder="1" applyAlignment="1" applyProtection="1">
      <alignment vertical="center" wrapText="1"/>
      <protection locked="0"/>
    </xf>
    <xf numFmtId="164" fontId="10" fillId="0" borderId="5" xfId="1" applyNumberFormat="1" applyFont="1" applyBorder="1" applyAlignment="1" applyProtection="1">
      <alignment vertical="center" wrapText="1"/>
      <protection locked="0"/>
    </xf>
    <xf numFmtId="49" fontId="10" fillId="0" borderId="40" xfId="0" applyNumberFormat="1" applyFont="1" applyBorder="1" applyAlignment="1" applyProtection="1">
      <alignment vertical="center" wrapText="1"/>
      <protection locked="0"/>
    </xf>
    <xf numFmtId="49" fontId="10" fillId="0" borderId="6" xfId="0" applyNumberFormat="1" applyFont="1" applyBorder="1" applyAlignment="1" applyProtection="1">
      <alignment vertical="center" wrapText="1"/>
      <protection locked="0"/>
    </xf>
    <xf numFmtId="164" fontId="13" fillId="3" borderId="33" xfId="1" applyNumberFormat="1" applyFont="1" applyFill="1" applyBorder="1" applyAlignment="1" applyProtection="1">
      <alignment horizontal="right" vertical="center" wrapText="1" indent="1"/>
    </xf>
    <xf numFmtId="164" fontId="13" fillId="3" borderId="3" xfId="1" applyNumberFormat="1" applyFont="1" applyFill="1" applyBorder="1" applyAlignment="1" applyProtection="1">
      <alignment horizontal="right" vertical="center" wrapText="1" indent="1"/>
    </xf>
    <xf numFmtId="164" fontId="13" fillId="3" borderId="10" xfId="1" applyNumberFormat="1" applyFont="1" applyFill="1" applyBorder="1" applyAlignment="1" applyProtection="1">
      <alignment horizontal="right" vertical="center" wrapText="1" indent="1"/>
    </xf>
    <xf numFmtId="164" fontId="10" fillId="0" borderId="19" xfId="1" applyNumberFormat="1" applyFont="1" applyBorder="1" applyAlignment="1" applyProtection="1">
      <alignment vertical="center" wrapText="1"/>
      <protection locked="0"/>
    </xf>
    <xf numFmtId="164" fontId="10" fillId="0" borderId="9" xfId="1" applyNumberFormat="1" applyFont="1" applyBorder="1" applyAlignment="1" applyProtection="1">
      <alignment vertical="center" wrapText="1"/>
      <protection locked="0"/>
    </xf>
    <xf numFmtId="164" fontId="10" fillId="0" borderId="50" xfId="1" applyNumberFormat="1" applyFont="1" applyBorder="1" applyAlignment="1" applyProtection="1">
      <alignment vertical="center" wrapTex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pplyProtection="1">
      <alignment vertical="center"/>
      <protection locked="0"/>
    </xf>
    <xf numFmtId="0" fontId="19" fillId="0" borderId="0" xfId="0" applyFont="1" applyAlignment="1">
      <alignment horizontal="center" vertical="center"/>
    </xf>
    <xf numFmtId="164" fontId="7" fillId="3" borderId="22" xfId="1" applyNumberFormat="1" applyFont="1" applyFill="1" applyBorder="1" applyAlignment="1" applyProtection="1">
      <alignment horizontal="right" vertical="center" wrapText="1" indent="1"/>
    </xf>
    <xf numFmtId="164" fontId="6" fillId="11" borderId="22" xfId="1" applyNumberFormat="1" applyFont="1" applyFill="1" applyBorder="1" applyAlignment="1" applyProtection="1">
      <alignment horizontal="right" vertical="center" wrapText="1" indent="1"/>
    </xf>
    <xf numFmtId="164" fontId="6" fillId="11" borderId="54" xfId="1" applyNumberFormat="1" applyFont="1" applyFill="1" applyBorder="1" applyAlignment="1" applyProtection="1">
      <alignment horizontal="right" vertical="center" wrapText="1" indent="1"/>
    </xf>
    <xf numFmtId="164" fontId="7" fillId="3" borderId="54" xfId="1" applyNumberFormat="1" applyFont="1" applyFill="1" applyBorder="1" applyAlignment="1" applyProtection="1">
      <alignment horizontal="right" vertical="center" wrapText="1" indent="1"/>
    </xf>
    <xf numFmtId="49" fontId="20" fillId="2" borderId="64" xfId="0" applyNumberFormat="1" applyFont="1" applyFill="1" applyBorder="1" applyAlignment="1" applyProtection="1">
      <alignment horizontal="left" vertical="center" indent="1"/>
      <protection hidden="1"/>
    </xf>
    <xf numFmtId="49" fontId="22" fillId="2" borderId="65" xfId="0" applyNumberFormat="1" applyFont="1" applyFill="1" applyBorder="1" applyAlignment="1" applyProtection="1">
      <alignment horizontal="center" vertical="center"/>
      <protection hidden="1"/>
    </xf>
    <xf numFmtId="49" fontId="18" fillId="2" borderId="65" xfId="0" applyNumberFormat="1" applyFont="1" applyFill="1" applyBorder="1" applyAlignment="1" applyProtection="1">
      <alignment vertical="center"/>
      <protection hidden="1"/>
    </xf>
    <xf numFmtId="0" fontId="7" fillId="2" borderId="67" xfId="0" applyFont="1" applyFill="1" applyBorder="1" applyAlignment="1" applyProtection="1">
      <alignment horizontal="center" vertical="center"/>
      <protection hidden="1"/>
    </xf>
    <xf numFmtId="0" fontId="2" fillId="0" borderId="0" xfId="0" applyFont="1"/>
    <xf numFmtId="42" fontId="18" fillId="0" borderId="10" xfId="0" applyNumberFormat="1" applyFont="1" applyBorder="1" applyAlignment="1" applyProtection="1">
      <alignment horizontal="left" vertical="center"/>
      <protection locked="0"/>
    </xf>
    <xf numFmtId="38" fontId="18" fillId="0" borderId="10" xfId="0" applyNumberFormat="1" applyFont="1" applyBorder="1" applyAlignment="1" applyProtection="1">
      <alignment horizontal="center" vertical="center"/>
      <protection locked="0"/>
    </xf>
    <xf numFmtId="49" fontId="25" fillId="10" borderId="0" xfId="0" applyNumberFormat="1" applyFont="1" applyFill="1" applyBorder="1" applyAlignment="1" applyProtection="1">
      <alignment vertical="center"/>
    </xf>
    <xf numFmtId="49" fontId="8" fillId="10" borderId="0" xfId="0" applyNumberFormat="1" applyFont="1" applyFill="1" applyBorder="1" applyAlignment="1" applyProtection="1">
      <alignment vertical="center"/>
    </xf>
    <xf numFmtId="1" fontId="18" fillId="3" borderId="10" xfId="0" applyNumberFormat="1" applyFont="1" applyFill="1" applyBorder="1" applyAlignment="1" applyProtection="1">
      <alignment horizontal="center" vertical="center"/>
    </xf>
    <xf numFmtId="49" fontId="8" fillId="10" borderId="0" xfId="0" applyNumberFormat="1" applyFont="1" applyFill="1" applyBorder="1" applyAlignment="1" applyProtection="1">
      <alignment vertical="center" wrapText="1"/>
    </xf>
    <xf numFmtId="49" fontId="8" fillId="10" borderId="24" xfId="0" applyNumberFormat="1" applyFont="1" applyFill="1" applyBorder="1" applyAlignment="1" applyProtection="1">
      <alignment vertical="center" wrapText="1"/>
    </xf>
    <xf numFmtId="49" fontId="25" fillId="10" borderId="24" xfId="0" applyNumberFormat="1" applyFont="1" applyFill="1" applyBorder="1" applyAlignment="1" applyProtection="1">
      <alignment vertical="center"/>
    </xf>
    <xf numFmtId="1" fontId="18" fillId="3" borderId="2" xfId="0" applyNumberFormat="1" applyFont="1" applyFill="1" applyBorder="1" applyAlignment="1" applyProtection="1">
      <alignment horizontal="center" vertical="center"/>
    </xf>
    <xf numFmtId="49" fontId="8" fillId="10" borderId="24" xfId="0" applyNumberFormat="1" applyFont="1" applyFill="1" applyBorder="1" applyAlignment="1" applyProtection="1">
      <alignment vertical="center"/>
    </xf>
    <xf numFmtId="0" fontId="29" fillId="13" borderId="0" xfId="0" applyFont="1" applyFill="1" applyProtection="1">
      <protection hidden="1"/>
    </xf>
    <xf numFmtId="0" fontId="2" fillId="0" borderId="0" xfId="0" applyFont="1" applyAlignment="1" applyProtection="1">
      <alignment vertical="center" wrapText="1"/>
    </xf>
    <xf numFmtId="1" fontId="18" fillId="3" borderId="3" xfId="0" applyNumberFormat="1" applyFont="1" applyFill="1" applyBorder="1" applyAlignment="1" applyProtection="1">
      <alignment horizontal="center" vertical="center"/>
    </xf>
    <xf numFmtId="1" fontId="18" fillId="3" borderId="15" xfId="0" applyNumberFormat="1" applyFont="1" applyFill="1" applyBorder="1" applyAlignment="1" applyProtection="1">
      <alignment horizontal="center" vertical="center"/>
    </xf>
    <xf numFmtId="1" fontId="18" fillId="3" borderId="55" xfId="0" applyNumberFormat="1" applyFont="1" applyFill="1" applyBorder="1" applyAlignment="1" applyProtection="1">
      <alignment horizontal="center" vertical="center"/>
    </xf>
    <xf numFmtId="1" fontId="18" fillId="3" borderId="56" xfId="0" applyNumberFormat="1" applyFont="1" applyFill="1" applyBorder="1" applyAlignment="1" applyProtection="1">
      <alignment horizontal="center" vertical="center"/>
    </xf>
    <xf numFmtId="0" fontId="0" fillId="0" borderId="0" xfId="0" applyProtection="1"/>
    <xf numFmtId="0" fontId="5" fillId="5" borderId="10" xfId="0" applyFont="1" applyFill="1" applyBorder="1" applyProtection="1"/>
    <xf numFmtId="0" fontId="5" fillId="0" borderId="0" xfId="0" applyFont="1" applyFill="1" applyBorder="1" applyProtection="1"/>
    <xf numFmtId="169" fontId="5" fillId="0" borderId="0" xfId="0" applyNumberFormat="1" applyFont="1" applyBorder="1" applyAlignment="1" applyProtection="1">
      <alignment horizontal="left"/>
    </xf>
    <xf numFmtId="169" fontId="5" fillId="0" borderId="0" xfId="0" applyNumberFormat="1" applyFont="1" applyAlignment="1" applyProtection="1">
      <alignment horizontal="left"/>
    </xf>
    <xf numFmtId="0" fontId="5" fillId="0" borderId="0" xfId="0" applyFont="1" applyProtection="1"/>
    <xf numFmtId="38" fontId="8" fillId="5" borderId="10" xfId="0" applyNumberFormat="1" applyFont="1" applyFill="1" applyBorder="1" applyAlignment="1" applyProtection="1">
      <alignment horizontal="center" vertical="center" wrapText="1"/>
    </xf>
    <xf numFmtId="1" fontId="18" fillId="10" borderId="10"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164" fontId="6" fillId="0" borderId="0" xfId="0" applyNumberFormat="1" applyFont="1" applyFill="1" applyBorder="1" applyAlignment="1" applyProtection="1">
      <alignment vertical="center"/>
    </xf>
    <xf numFmtId="38" fontId="6" fillId="0" borderId="0" xfId="0" applyNumberFormat="1" applyFont="1" applyFill="1" applyBorder="1" applyAlignment="1" applyProtection="1">
      <alignment horizontal="center" vertical="center"/>
    </xf>
    <xf numFmtId="38" fontId="5" fillId="0" borderId="0" xfId="0" applyNumberFormat="1" applyFont="1" applyFill="1" applyBorder="1" applyAlignment="1" applyProtection="1">
      <alignment horizontal="center"/>
    </xf>
    <xf numFmtId="38" fontId="18" fillId="10" borderId="10" xfId="0" applyNumberFormat="1" applyFont="1" applyFill="1" applyBorder="1" applyAlignment="1" applyProtection="1">
      <alignment horizontal="center" vertical="center"/>
    </xf>
    <xf numFmtId="3" fontId="18" fillId="10" borderId="10" xfId="0" applyNumberFormat="1" applyFont="1" applyFill="1" applyBorder="1" applyAlignment="1" applyProtection="1">
      <alignment horizontal="center" vertical="center"/>
    </xf>
    <xf numFmtId="0" fontId="18" fillId="0" borderId="0" xfId="0" applyFont="1" applyFill="1" applyBorder="1" applyAlignment="1" applyProtection="1">
      <alignment horizontal="left" vertical="center" wrapText="1" indent="1"/>
    </xf>
    <xf numFmtId="0" fontId="11" fillId="0" borderId="0" xfId="0" applyFont="1" applyFill="1" applyBorder="1" applyAlignment="1" applyProtection="1">
      <alignment horizontal="left" vertical="center" wrapText="1" indent="1"/>
    </xf>
    <xf numFmtId="42" fontId="18" fillId="0" borderId="0" xfId="0" applyNumberFormat="1" applyFont="1" applyFill="1" applyBorder="1" applyAlignment="1" applyProtection="1">
      <alignment horizontal="left" vertical="center"/>
    </xf>
    <xf numFmtId="38" fontId="18" fillId="0" borderId="0" xfId="0" applyNumberFormat="1" applyFont="1" applyFill="1" applyBorder="1" applyAlignment="1" applyProtection="1">
      <alignment horizontal="center" vertical="center"/>
    </xf>
    <xf numFmtId="0" fontId="0" fillId="0" borderId="0" xfId="0" applyFill="1" applyProtection="1"/>
    <xf numFmtId="38" fontId="18" fillId="0" borderId="0" xfId="0" applyNumberFormat="1" applyFont="1" applyFill="1" applyBorder="1" applyAlignment="1" applyProtection="1">
      <alignment vertical="center"/>
    </xf>
    <xf numFmtId="0" fontId="8" fillId="0" borderId="0" xfId="0" applyFont="1" applyFill="1" applyBorder="1" applyAlignment="1" applyProtection="1">
      <alignment horizontal="left" vertical="center" wrapText="1" indent="1"/>
    </xf>
    <xf numFmtId="0" fontId="5" fillId="5" borderId="10" xfId="0" applyFont="1" applyFill="1" applyBorder="1" applyAlignment="1" applyProtection="1">
      <alignment horizontal="center" vertical="center"/>
    </xf>
    <xf numFmtId="38" fontId="0" fillId="0" borderId="10" xfId="0" applyNumberFormat="1" applyBorder="1" applyAlignment="1" applyProtection="1">
      <alignment horizontal="center"/>
    </xf>
    <xf numFmtId="0" fontId="0" fillId="0" borderId="10" xfId="0" applyFont="1" applyBorder="1" applyAlignment="1" applyProtection="1">
      <alignment horizontal="center" vertical="center" wrapText="1"/>
    </xf>
    <xf numFmtId="0" fontId="0" fillId="0" borderId="0" xfId="0" applyAlignment="1" applyProtection="1"/>
    <xf numFmtId="1" fontId="0" fillId="0" borderId="10" xfId="0" applyNumberFormat="1" applyBorder="1" applyAlignment="1" applyProtection="1">
      <alignment horizontal="center"/>
    </xf>
    <xf numFmtId="3" fontId="18" fillId="0" borderId="0" xfId="0" applyNumberFormat="1" applyFont="1" applyFill="1" applyBorder="1" applyAlignment="1" applyProtection="1">
      <alignment horizontal="center" vertical="center"/>
    </xf>
    <xf numFmtId="0" fontId="5" fillId="5" borderId="10" xfId="0" applyFont="1" applyFill="1" applyBorder="1" applyAlignment="1" applyProtection="1">
      <alignment horizontal="center" vertical="center" wrapText="1"/>
    </xf>
    <xf numFmtId="0" fontId="5" fillId="5" borderId="10" xfId="0" applyFont="1" applyFill="1" applyBorder="1" applyAlignment="1" applyProtection="1">
      <alignment horizontal="center"/>
    </xf>
    <xf numFmtId="0" fontId="0" fillId="0" borderId="0" xfId="0" applyAlignment="1" applyProtection="1">
      <alignment horizontal="center" vertical="center"/>
    </xf>
    <xf numFmtId="1" fontId="5" fillId="3" borderId="61" xfId="0" applyNumberFormat="1" applyFont="1" applyFill="1" applyBorder="1" applyAlignment="1" applyProtection="1">
      <alignment horizontal="center" vertical="center"/>
    </xf>
    <xf numFmtId="1" fontId="5" fillId="3" borderId="60" xfId="0" applyNumberFormat="1" applyFont="1" applyFill="1" applyBorder="1" applyAlignment="1" applyProtection="1">
      <alignment horizontal="center" vertical="center"/>
    </xf>
    <xf numFmtId="0" fontId="6" fillId="10" borderId="0" xfId="0" applyFont="1" applyFill="1" applyAlignment="1" applyProtection="1">
      <alignment vertical="center"/>
    </xf>
    <xf numFmtId="0" fontId="6" fillId="0" borderId="0" xfId="0" applyFont="1" applyAlignment="1" applyProtection="1">
      <alignment vertical="center"/>
    </xf>
    <xf numFmtId="0" fontId="24" fillId="10" borderId="0" xfId="0" applyFont="1" applyFill="1" applyAlignment="1" applyProtection="1">
      <alignment vertical="center"/>
    </xf>
    <xf numFmtId="0" fontId="11" fillId="10" borderId="24" xfId="0" applyFont="1" applyFill="1" applyBorder="1" applyAlignment="1" applyProtection="1">
      <alignment horizontal="left" vertical="center" wrapText="1"/>
    </xf>
    <xf numFmtId="0" fontId="11" fillId="10" borderId="0" xfId="0" applyFont="1" applyFill="1" applyBorder="1" applyAlignment="1" applyProtection="1">
      <alignment horizontal="left" vertical="center"/>
    </xf>
    <xf numFmtId="164" fontId="6" fillId="12" borderId="45" xfId="0" applyNumberFormat="1" applyFont="1" applyFill="1" applyBorder="1" applyAlignment="1" applyProtection="1">
      <alignment horizontal="left"/>
    </xf>
    <xf numFmtId="0" fontId="0" fillId="10" borderId="0" xfId="0" applyFill="1" applyProtection="1"/>
    <xf numFmtId="42" fontId="18" fillId="9" borderId="10" xfId="0" applyNumberFormat="1" applyFont="1" applyFill="1" applyBorder="1" applyAlignment="1" applyProtection="1">
      <alignment horizontal="left" vertical="center"/>
    </xf>
    <xf numFmtId="38" fontId="18" fillId="3" borderId="10" xfId="0" applyNumberFormat="1" applyFont="1" applyFill="1" applyBorder="1" applyAlignment="1" applyProtection="1">
      <alignment horizontal="center" vertical="center"/>
    </xf>
    <xf numFmtId="164" fontId="18" fillId="9" borderId="2" xfId="1" applyNumberFormat="1" applyFont="1" applyFill="1" applyBorder="1" applyAlignment="1" applyProtection="1">
      <alignment vertical="center" wrapText="1"/>
    </xf>
    <xf numFmtId="0" fontId="26" fillId="10" borderId="0" xfId="0" applyFont="1" applyFill="1" applyAlignment="1" applyProtection="1">
      <alignment vertical="center"/>
    </xf>
    <xf numFmtId="3" fontId="18" fillId="3" borderId="10" xfId="0" applyNumberFormat="1" applyFont="1" applyFill="1" applyBorder="1" applyAlignment="1" applyProtection="1">
      <alignment horizontal="center" vertical="center"/>
    </xf>
    <xf numFmtId="164" fontId="18" fillId="9" borderId="5" xfId="1" applyNumberFormat="1" applyFont="1" applyFill="1" applyBorder="1" applyAlignment="1" applyProtection="1">
      <alignment vertical="center" wrapText="1"/>
    </xf>
    <xf numFmtId="42" fontId="18" fillId="3" borderId="60" xfId="0" applyNumberFormat="1" applyFont="1" applyFill="1" applyBorder="1" applyAlignment="1" applyProtection="1">
      <alignment horizontal="left" vertical="center"/>
    </xf>
    <xf numFmtId="38" fontId="18" fillId="3" borderId="60" xfId="0" applyNumberFormat="1" applyFont="1" applyFill="1" applyBorder="1" applyAlignment="1" applyProtection="1">
      <alignment horizontal="center" vertical="center"/>
    </xf>
    <xf numFmtId="0" fontId="21" fillId="0" borderId="0" xfId="0" applyFont="1" applyAlignment="1" applyProtection="1">
      <alignment vertical="center"/>
    </xf>
    <xf numFmtId="0" fontId="0" fillId="0" borderId="0" xfId="0" applyFont="1" applyBorder="1" applyAlignment="1" applyProtection="1">
      <alignment horizontal="center" vertical="center"/>
    </xf>
    <xf numFmtId="3" fontId="18" fillId="7" borderId="62" xfId="0" applyNumberFormat="1" applyFont="1" applyFill="1" applyBorder="1" applyAlignment="1" applyProtection="1">
      <alignment horizontal="center" vertical="center"/>
    </xf>
    <xf numFmtId="38" fontId="8" fillId="5" borderId="2" xfId="0" applyNumberFormat="1" applyFont="1" applyFill="1" applyBorder="1" applyAlignment="1" applyProtection="1">
      <alignment horizontal="center" vertical="center" wrapText="1"/>
    </xf>
    <xf numFmtId="38" fontId="6" fillId="10" borderId="0" xfId="0" applyNumberFormat="1" applyFont="1" applyFill="1" applyAlignment="1" applyProtection="1">
      <alignment vertical="center"/>
    </xf>
    <xf numFmtId="0" fontId="19" fillId="10" borderId="0" xfId="0" applyFont="1" applyFill="1" applyBorder="1" applyAlignment="1" applyProtection="1">
      <alignment horizontal="right" wrapText="1"/>
    </xf>
    <xf numFmtId="0" fontId="0" fillId="10" borderId="0" xfId="0" applyFill="1" applyAlignment="1" applyProtection="1">
      <alignment horizontal="center" vertical="center"/>
    </xf>
    <xf numFmtId="164" fontId="18" fillId="3" borderId="10" xfId="0" applyNumberFormat="1" applyFont="1" applyFill="1" applyBorder="1" applyAlignment="1" applyProtection="1">
      <alignment vertical="center"/>
    </xf>
    <xf numFmtId="38" fontId="18" fillId="3" borderId="10" xfId="0" applyNumberFormat="1" applyFont="1" applyFill="1" applyBorder="1" applyAlignment="1" applyProtection="1">
      <alignment horizontal="center"/>
    </xf>
    <xf numFmtId="3" fontId="18" fillId="3" borderId="10" xfId="0" applyNumberFormat="1" applyFont="1" applyFill="1" applyBorder="1" applyAlignment="1" applyProtection="1">
      <alignment horizontal="center"/>
    </xf>
    <xf numFmtId="38" fontId="0" fillId="3" borderId="2" xfId="0" applyNumberFormat="1" applyFont="1" applyFill="1" applyBorder="1" applyAlignment="1" applyProtection="1">
      <alignment horizontal="center"/>
    </xf>
    <xf numFmtId="164" fontId="6" fillId="3" borderId="60" xfId="0" applyNumberFormat="1" applyFont="1" applyFill="1" applyBorder="1" applyAlignment="1" applyProtection="1">
      <alignment vertical="center"/>
    </xf>
    <xf numFmtId="38" fontId="6" fillId="3" borderId="60" xfId="0" applyNumberFormat="1" applyFont="1" applyFill="1" applyBorder="1" applyAlignment="1" applyProtection="1">
      <alignment horizontal="center"/>
    </xf>
    <xf numFmtId="0" fontId="6" fillId="10" borderId="0" xfId="0" applyFont="1" applyFill="1" applyBorder="1" applyAlignment="1" applyProtection="1">
      <alignment horizontal="left" vertical="center"/>
    </xf>
    <xf numFmtId="38" fontId="6" fillId="10" borderId="0" xfId="0" applyNumberFormat="1" applyFont="1" applyFill="1" applyBorder="1" applyAlignment="1" applyProtection="1">
      <alignment horizontal="center" vertical="center"/>
    </xf>
    <xf numFmtId="0" fontId="0" fillId="10" borderId="0" xfId="0" applyFill="1" applyBorder="1" applyAlignment="1" applyProtection="1">
      <alignment horizontal="center"/>
    </xf>
    <xf numFmtId="0" fontId="6" fillId="0" borderId="0" xfId="0" applyFont="1" applyFill="1" applyAlignment="1" applyProtection="1">
      <alignment vertical="center"/>
    </xf>
    <xf numFmtId="164" fontId="6" fillId="0" borderId="0" xfId="0" applyNumberFormat="1" applyFont="1" applyAlignment="1" applyProtection="1">
      <alignment vertical="center"/>
    </xf>
    <xf numFmtId="38" fontId="6" fillId="0" borderId="0" xfId="0" applyNumberFormat="1" applyFont="1" applyAlignment="1" applyProtection="1">
      <alignment vertical="center"/>
    </xf>
    <xf numFmtId="0" fontId="0" fillId="14" borderId="0" xfId="0" applyFill="1"/>
    <xf numFmtId="49" fontId="8" fillId="5" borderId="45" xfId="0" applyNumberFormat="1" applyFont="1" applyFill="1" applyBorder="1" applyAlignment="1" applyProtection="1">
      <alignment horizontal="center" vertical="center" wrapText="1"/>
    </xf>
    <xf numFmtId="49" fontId="8" fillId="5" borderId="48" xfId="0" applyNumberFormat="1" applyFont="1" applyFill="1" applyBorder="1" applyAlignment="1" applyProtection="1">
      <alignment horizontal="center" vertical="center" wrapText="1"/>
    </xf>
    <xf numFmtId="49" fontId="8" fillId="5" borderId="46" xfId="0" applyNumberFormat="1" applyFont="1" applyFill="1" applyBorder="1" applyAlignment="1" applyProtection="1">
      <alignment horizontal="center" vertical="center" wrapText="1"/>
    </xf>
    <xf numFmtId="42" fontId="18" fillId="0" borderId="10" xfId="0" applyNumberFormat="1" applyFont="1" applyBorder="1" applyAlignment="1" applyProtection="1">
      <alignment horizontal="right" vertical="center"/>
      <protection locked="0"/>
    </xf>
    <xf numFmtId="0" fontId="27" fillId="10" borderId="0" xfId="0" applyFont="1" applyFill="1" applyAlignment="1" applyProtection="1">
      <alignment wrapText="1"/>
    </xf>
    <xf numFmtId="0" fontId="0" fillId="0" borderId="0" xfId="0" applyBorder="1" applyAlignment="1" applyProtection="1">
      <alignment horizontal="center" vertical="center"/>
    </xf>
    <xf numFmtId="0" fontId="0" fillId="0" borderId="0" xfId="0"/>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0" fillId="14" borderId="10" xfId="0" applyFill="1" applyBorder="1" applyAlignment="1" applyProtection="1">
      <alignment horizontal="center" vertical="center" wrapText="1"/>
    </xf>
    <xf numFmtId="164" fontId="18" fillId="9" borderId="62" xfId="1" applyNumberFormat="1" applyFont="1" applyFill="1" applyBorder="1" applyAlignment="1" applyProtection="1">
      <alignment horizontal="center" vertical="center" wrapText="1"/>
    </xf>
    <xf numFmtId="164" fontId="18" fillId="0" borderId="17" xfId="1" applyNumberFormat="1" applyFont="1" applyBorder="1" applyAlignment="1" applyProtection="1">
      <alignment horizontal="center" vertical="center"/>
    </xf>
    <xf numFmtId="164" fontId="6" fillId="10" borderId="0" xfId="0" applyNumberFormat="1" applyFont="1" applyFill="1" applyAlignment="1" applyProtection="1">
      <alignment vertical="center"/>
    </xf>
    <xf numFmtId="49" fontId="2" fillId="2" borderId="25" xfId="0" applyNumberFormat="1" applyFont="1" applyFill="1" applyBorder="1" applyAlignment="1" applyProtection="1">
      <alignment vertical="center"/>
      <protection hidden="1"/>
    </xf>
    <xf numFmtId="0" fontId="2" fillId="0" borderId="0" xfId="0" applyFont="1" applyProtection="1"/>
    <xf numFmtId="0" fontId="2" fillId="10" borderId="0" xfId="0" applyFont="1" applyFill="1" applyProtection="1"/>
    <xf numFmtId="164" fontId="10" fillId="0" borderId="6" xfId="1" applyNumberFormat="1" applyFont="1" applyBorder="1" applyAlignment="1" applyProtection="1">
      <alignment vertical="center" wrapText="1"/>
      <protection locked="0"/>
    </xf>
    <xf numFmtId="164" fontId="10" fillId="0" borderId="18" xfId="1" applyNumberFormat="1" applyFont="1" applyBorder="1" applyAlignment="1" applyProtection="1">
      <alignment vertical="center" wrapText="1"/>
      <protection locked="0"/>
    </xf>
    <xf numFmtId="164" fontId="10" fillId="0" borderId="53" xfId="1" applyNumberFormat="1" applyFont="1" applyBorder="1" applyAlignment="1" applyProtection="1">
      <alignment vertical="center" wrapText="1"/>
      <protection locked="0"/>
    </xf>
    <xf numFmtId="164" fontId="10" fillId="3" borderId="83" xfId="1" applyNumberFormat="1" applyFont="1" applyFill="1" applyBorder="1" applyAlignment="1" applyProtection="1">
      <alignment horizontal="right" vertical="center" wrapText="1"/>
    </xf>
    <xf numFmtId="1" fontId="6" fillId="3" borderId="62" xfId="0" applyNumberFormat="1" applyFont="1" applyFill="1" applyBorder="1" applyAlignment="1" applyProtection="1">
      <alignment horizontal="center" vertical="center"/>
    </xf>
    <xf numFmtId="49" fontId="9" fillId="5" borderId="1" xfId="0" applyNumberFormat="1" applyFont="1" applyFill="1" applyBorder="1" applyAlignment="1" applyProtection="1">
      <alignment horizontal="left" vertical="center" wrapText="1"/>
    </xf>
    <xf numFmtId="1" fontId="11" fillId="3" borderId="9" xfId="0" applyNumberFormat="1" applyFont="1" applyFill="1" applyBorder="1" applyAlignment="1" applyProtection="1">
      <alignment horizontal="center" vertical="center"/>
    </xf>
    <xf numFmtId="1" fontId="11" fillId="3" borderId="10" xfId="0" applyNumberFormat="1" applyFont="1" applyFill="1" applyBorder="1" applyAlignment="1" applyProtection="1">
      <alignment horizontal="center" vertical="center"/>
    </xf>
    <xf numFmtId="1" fontId="11" fillId="3" borderId="50" xfId="0" applyNumberFormat="1" applyFont="1" applyFill="1" applyBorder="1" applyAlignment="1" applyProtection="1">
      <alignment horizontal="center" vertical="center"/>
    </xf>
    <xf numFmtId="1" fontId="11" fillId="3" borderId="34" xfId="0" applyNumberFormat="1" applyFont="1" applyFill="1" applyBorder="1" applyAlignment="1" applyProtection="1">
      <alignment horizontal="center" vertical="center"/>
    </xf>
    <xf numFmtId="49" fontId="8" fillId="5" borderId="34" xfId="0" applyNumberFormat="1" applyFont="1" applyFill="1" applyBorder="1" applyAlignment="1" applyProtection="1">
      <alignment horizontal="center" vertical="center" wrapText="1"/>
    </xf>
    <xf numFmtId="1" fontId="10" fillId="3" borderId="84" xfId="0" applyNumberFormat="1" applyFont="1" applyFill="1" applyBorder="1" applyAlignment="1" applyProtection="1">
      <alignment horizontal="center" vertical="center"/>
    </xf>
    <xf numFmtId="0" fontId="21" fillId="10" borderId="0" xfId="0" applyFont="1" applyFill="1" applyAlignment="1" applyProtection="1">
      <alignment vertical="center"/>
    </xf>
    <xf numFmtId="164" fontId="6" fillId="9" borderId="60" xfId="0" applyNumberFormat="1" applyFont="1" applyFill="1" applyBorder="1" applyAlignment="1" applyProtection="1">
      <alignment horizontal="right" vertical="center"/>
    </xf>
    <xf numFmtId="1" fontId="18" fillId="3" borderId="5" xfId="0" applyNumberFormat="1" applyFont="1" applyFill="1" applyBorder="1" applyAlignment="1" applyProtection="1">
      <alignment horizontal="center" vertical="center"/>
    </xf>
    <xf numFmtId="38" fontId="6" fillId="3" borderId="62" xfId="0" applyNumberFormat="1" applyFont="1" applyFill="1" applyBorder="1" applyAlignment="1" applyProtection="1">
      <alignment horizontal="center"/>
    </xf>
    <xf numFmtId="3" fontId="6" fillId="3" borderId="60" xfId="0" applyNumberFormat="1" applyFont="1" applyFill="1" applyBorder="1" applyAlignment="1" applyProtection="1">
      <alignment horizontal="center"/>
    </xf>
    <xf numFmtId="3" fontId="0" fillId="0" borderId="10" xfId="0" applyNumberFormat="1" applyBorder="1" applyAlignment="1" applyProtection="1">
      <alignment horizontal="center"/>
    </xf>
    <xf numFmtId="0" fontId="0" fillId="0" borderId="10" xfId="0" applyBorder="1" applyAlignment="1" applyProtection="1">
      <alignment horizontal="center"/>
    </xf>
    <xf numFmtId="38" fontId="0" fillId="0" borderId="0" xfId="0" applyNumberFormat="1" applyProtection="1"/>
    <xf numFmtId="1" fontId="11" fillId="3" borderId="60" xfId="0" applyNumberFormat="1" applyFont="1" applyFill="1" applyBorder="1" applyAlignment="1" applyProtection="1">
      <alignment horizontal="center" vertical="center"/>
    </xf>
    <xf numFmtId="49" fontId="6" fillId="2" borderId="22" xfId="0" applyNumberFormat="1" applyFont="1" applyFill="1" applyBorder="1" applyAlignment="1" applyProtection="1">
      <alignment horizontal="left" vertical="center" indent="1"/>
      <protection hidden="1"/>
    </xf>
    <xf numFmtId="42" fontId="6" fillId="9" borderId="36" xfId="0" applyNumberFormat="1" applyFont="1" applyFill="1" applyBorder="1" applyAlignment="1" applyProtection="1">
      <alignment horizontal="right" vertical="center"/>
      <protection hidden="1"/>
    </xf>
    <xf numFmtId="49" fontId="6" fillId="2" borderId="30" xfId="0" applyNumberFormat="1" applyFont="1" applyFill="1" applyBorder="1" applyAlignment="1" applyProtection="1">
      <alignment vertical="center"/>
      <protection hidden="1"/>
    </xf>
    <xf numFmtId="49" fontId="18" fillId="2" borderId="30" xfId="0" applyNumberFormat="1" applyFont="1" applyFill="1" applyBorder="1" applyAlignment="1" applyProtection="1">
      <alignment vertical="center"/>
      <protection hidden="1"/>
    </xf>
    <xf numFmtId="49" fontId="18" fillId="2" borderId="31" xfId="0" applyNumberFormat="1" applyFont="1" applyFill="1" applyBorder="1" applyAlignment="1" applyProtection="1">
      <alignment vertical="center"/>
      <protection hidden="1"/>
    </xf>
    <xf numFmtId="0" fontId="47" fillId="0" borderId="0" xfId="0" applyFont="1" applyAlignment="1" applyProtection="1">
      <alignment horizontal="center" vertical="center"/>
    </xf>
    <xf numFmtId="0" fontId="47" fillId="0" borderId="0" xfId="0" applyFont="1" applyAlignment="1" applyProtection="1">
      <alignment horizontal="left" vertical="center"/>
    </xf>
    <xf numFmtId="0" fontId="48" fillId="0" borderId="0" xfId="0" applyFont="1" applyAlignment="1" applyProtection="1">
      <alignment horizontal="center" vertical="center"/>
    </xf>
    <xf numFmtId="0" fontId="48" fillId="0" borderId="0" xfId="0" applyFont="1" applyAlignment="1" applyProtection="1">
      <alignment horizontal="left" vertical="center"/>
    </xf>
    <xf numFmtId="0" fontId="36" fillId="0" borderId="0" xfId="0" applyFont="1"/>
    <xf numFmtId="0" fontId="48" fillId="0" borderId="0" xfId="0" applyFont="1" applyProtection="1"/>
    <xf numFmtId="0" fontId="48" fillId="0" borderId="0" xfId="0" applyFont="1"/>
    <xf numFmtId="0" fontId="48" fillId="0" borderId="0" xfId="0" applyFont="1" applyAlignment="1" applyProtection="1">
      <alignment vertical="center"/>
    </xf>
    <xf numFmtId="0" fontId="36" fillId="0" borderId="0" xfId="0" applyFont="1" applyProtection="1"/>
    <xf numFmtId="1" fontId="0" fillId="0" borderId="87" xfId="0" applyNumberFormat="1" applyBorder="1"/>
    <xf numFmtId="1" fontId="0" fillId="0" borderId="88" xfId="0" applyNumberFormat="1" applyBorder="1"/>
    <xf numFmtId="1" fontId="0" fillId="0" borderId="89" xfId="0" applyNumberFormat="1" applyBorder="1"/>
    <xf numFmtId="1" fontId="0" fillId="0" borderId="90" xfId="0" applyNumberFormat="1" applyBorder="1"/>
    <xf numFmtId="1" fontId="0" fillId="0" borderId="85" xfId="0" applyNumberFormat="1" applyBorder="1"/>
    <xf numFmtId="1" fontId="0" fillId="0" borderId="86" xfId="0" applyNumberFormat="1" applyBorder="1"/>
    <xf numFmtId="0" fontId="5" fillId="0" borderId="48" xfId="0" applyFont="1" applyFill="1" applyBorder="1" applyAlignment="1">
      <alignment horizontal="center" wrapText="1"/>
    </xf>
    <xf numFmtId="0" fontId="0" fillId="0" borderId="88" xfId="0" applyNumberFormat="1" applyBorder="1"/>
    <xf numFmtId="0" fontId="0" fillId="0" borderId="85" xfId="0" applyNumberFormat="1" applyBorder="1"/>
    <xf numFmtId="166" fontId="0" fillId="0" borderId="88" xfId="0" applyNumberFormat="1" applyBorder="1"/>
    <xf numFmtId="166" fontId="0" fillId="0" borderId="85" xfId="0" applyNumberFormat="1" applyBorder="1"/>
    <xf numFmtId="0" fontId="5" fillId="0" borderId="46" xfId="0" applyFont="1" applyFill="1" applyBorder="1" applyAlignment="1">
      <alignment horizontal="center" wrapText="1"/>
    </xf>
    <xf numFmtId="166" fontId="0" fillId="0" borderId="94" xfId="3" applyNumberFormat="1" applyFont="1" applyBorder="1"/>
    <xf numFmtId="166" fontId="0" fillId="0" borderId="93" xfId="3" applyNumberFormat="1" applyFont="1" applyBorder="1"/>
    <xf numFmtId="0" fontId="23" fillId="0" borderId="24" xfId="0" applyFont="1" applyBorder="1" applyAlignment="1">
      <alignment horizontal="left"/>
    </xf>
    <xf numFmtId="0" fontId="5" fillId="0" borderId="43" xfId="0" applyFont="1" applyFill="1" applyBorder="1"/>
    <xf numFmtId="168" fontId="49" fillId="0" borderId="57" xfId="0" applyNumberFormat="1" applyFont="1" applyBorder="1" applyAlignment="1">
      <alignment horizontal="center"/>
    </xf>
    <xf numFmtId="1" fontId="0" fillId="0" borderId="99" xfId="0" applyNumberFormat="1" applyBorder="1"/>
    <xf numFmtId="1" fontId="0" fillId="0" borderId="98" xfId="0" applyNumberFormat="1" applyBorder="1"/>
    <xf numFmtId="1" fontId="0" fillId="0" borderId="102" xfId="0" applyNumberFormat="1" applyFill="1" applyBorder="1"/>
    <xf numFmtId="1" fontId="0" fillId="0" borderId="103" xfId="0" applyNumberFormat="1" applyFill="1" applyBorder="1"/>
    <xf numFmtId="1" fontId="0" fillId="0" borderId="58" xfId="0" applyNumberFormat="1" applyFill="1" applyBorder="1"/>
    <xf numFmtId="1" fontId="0" fillId="0" borderId="104" xfId="0" applyNumberFormat="1" applyBorder="1"/>
    <xf numFmtId="1" fontId="0" fillId="0" borderId="105" xfId="0" applyNumberFormat="1" applyFill="1" applyBorder="1"/>
    <xf numFmtId="1" fontId="0" fillId="0" borderId="106" xfId="0" applyNumberFormat="1" applyBorder="1"/>
    <xf numFmtId="1" fontId="0" fillId="0" borderId="108" xfId="0" applyNumberFormat="1" applyBorder="1"/>
    <xf numFmtId="0" fontId="0" fillId="0" borderId="0" xfId="0" applyBorder="1"/>
    <xf numFmtId="0" fontId="5" fillId="0" borderId="48" xfId="0" applyFont="1" applyFill="1" applyBorder="1" applyAlignment="1">
      <alignment wrapText="1"/>
    </xf>
    <xf numFmtId="0" fontId="5" fillId="0" borderId="45" xfId="0" applyFont="1" applyFill="1" applyBorder="1" applyAlignment="1">
      <alignment wrapText="1"/>
    </xf>
    <xf numFmtId="0" fontId="5" fillId="0" borderId="46" xfId="0" applyFont="1" applyFill="1" applyBorder="1" applyAlignment="1">
      <alignment wrapText="1"/>
    </xf>
    <xf numFmtId="0" fontId="5" fillId="0" borderId="17" xfId="0" applyFont="1" applyFill="1" applyBorder="1" applyAlignment="1">
      <alignment horizontal="center" wrapText="1"/>
    </xf>
    <xf numFmtId="0" fontId="35" fillId="0" borderId="17" xfId="0" applyFont="1" applyBorder="1" applyAlignment="1">
      <alignment horizontal="center"/>
    </xf>
    <xf numFmtId="0" fontId="5" fillId="0" borderId="0" xfId="0" applyFont="1"/>
    <xf numFmtId="0" fontId="0" fillId="0" borderId="110" xfId="0" applyFill="1" applyBorder="1"/>
    <xf numFmtId="0" fontId="0" fillId="0" borderId="96" xfId="0" applyFill="1" applyBorder="1"/>
    <xf numFmtId="0" fontId="0" fillId="0" borderId="97" xfId="0" applyFill="1" applyBorder="1"/>
    <xf numFmtId="0" fontId="0" fillId="0" borderId="95" xfId="0" applyFill="1" applyBorder="1"/>
    <xf numFmtId="1" fontId="0" fillId="10" borderId="100" xfId="0" applyNumberFormat="1" applyFill="1" applyBorder="1"/>
    <xf numFmtId="1" fontId="0" fillId="10" borderId="91" xfId="0" applyNumberFormat="1" applyFill="1" applyBorder="1"/>
    <xf numFmtId="1" fontId="0" fillId="10" borderId="92" xfId="0" applyNumberFormat="1" applyFill="1" applyBorder="1"/>
    <xf numFmtId="1" fontId="0" fillId="10" borderId="107" xfId="0" applyNumberFormat="1" applyFill="1" applyBorder="1"/>
    <xf numFmtId="0" fontId="0" fillId="11" borderId="24" xfId="0" applyFill="1" applyBorder="1"/>
    <xf numFmtId="1" fontId="0" fillId="11" borderId="20" xfId="0" applyNumberFormat="1" applyFill="1" applyBorder="1"/>
    <xf numFmtId="0" fontId="0" fillId="11" borderId="0" xfId="0" applyFill="1" applyBorder="1"/>
    <xf numFmtId="1" fontId="0" fillId="11" borderId="25" xfId="0" applyNumberFormat="1" applyFill="1" applyBorder="1"/>
    <xf numFmtId="0" fontId="0" fillId="11" borderId="82" xfId="0" applyNumberFormat="1" applyFill="1" applyBorder="1"/>
    <xf numFmtId="0" fontId="0" fillId="11" borderId="21" xfId="0" applyNumberFormat="1" applyFill="1" applyBorder="1"/>
    <xf numFmtId="0" fontId="0" fillId="11" borderId="37" xfId="0" applyNumberFormat="1" applyFill="1" applyBorder="1"/>
    <xf numFmtId="166" fontId="0" fillId="11" borderId="20" xfId="0" applyNumberFormat="1" applyFill="1" applyBorder="1"/>
    <xf numFmtId="166" fontId="0" fillId="11" borderId="21" xfId="0" applyNumberFormat="1" applyFill="1" applyBorder="1"/>
    <xf numFmtId="166" fontId="0" fillId="11" borderId="37" xfId="0" applyNumberFormat="1" applyFill="1" applyBorder="1"/>
    <xf numFmtId="166" fontId="0" fillId="11" borderId="111" xfId="0" applyNumberFormat="1" applyFill="1" applyBorder="1"/>
    <xf numFmtId="166" fontId="0" fillId="11" borderId="0" xfId="0" applyNumberFormat="1" applyFill="1"/>
    <xf numFmtId="169" fontId="0" fillId="11" borderId="0" xfId="0" applyNumberFormat="1" applyFill="1"/>
    <xf numFmtId="166" fontId="0" fillId="11" borderId="111" xfId="3" applyNumberFormat="1" applyFont="1" applyFill="1" applyBorder="1"/>
    <xf numFmtId="49" fontId="6" fillId="2" borderId="25" xfId="0" applyNumberFormat="1" applyFont="1" applyFill="1" applyBorder="1" applyAlignment="1" applyProtection="1">
      <alignment vertical="center"/>
      <protection hidden="1"/>
    </xf>
    <xf numFmtId="0" fontId="0" fillId="5" borderId="0" xfId="0" applyFill="1"/>
    <xf numFmtId="0" fontId="18" fillId="0" borderId="0" xfId="0" applyFont="1" applyAlignment="1" applyProtection="1">
      <alignment horizontal="center" vertical="center"/>
      <protection locked="0"/>
    </xf>
    <xf numFmtId="0" fontId="0" fillId="17" borderId="0" xfId="0" applyFill="1"/>
    <xf numFmtId="169" fontId="0" fillId="0" borderId="94" xfId="3" applyNumberFormat="1" applyFont="1" applyBorder="1"/>
    <xf numFmtId="169" fontId="0" fillId="0" borderId="101" xfId="3" applyNumberFormat="1" applyFont="1" applyBorder="1"/>
    <xf numFmtId="169" fontId="0" fillId="0" borderId="109" xfId="3" applyNumberFormat="1" applyFont="1" applyBorder="1"/>
    <xf numFmtId="169" fontId="0" fillId="18" borderId="94" xfId="3" applyNumberFormat="1" applyFont="1" applyFill="1" applyBorder="1"/>
    <xf numFmtId="0" fontId="0" fillId="18" borderId="0" xfId="0" applyFill="1"/>
    <xf numFmtId="0" fontId="48" fillId="0" borderId="0" xfId="0" applyFont="1" applyAlignment="1" applyProtection="1">
      <alignment horizontal="left"/>
    </xf>
    <xf numFmtId="1" fontId="10" fillId="3" borderId="112" xfId="0" applyNumberFormat="1" applyFont="1" applyFill="1" applyBorder="1" applyAlignment="1" applyProtection="1">
      <alignment horizontal="center" vertical="center"/>
    </xf>
    <xf numFmtId="0" fontId="8" fillId="5" borderId="17" xfId="0" applyFont="1" applyFill="1" applyBorder="1" applyAlignment="1" applyProtection="1">
      <alignment horizontal="center" vertical="center" wrapText="1"/>
    </xf>
    <xf numFmtId="0" fontId="11" fillId="10" borderId="0" xfId="0" applyNumberFormat="1" applyFont="1" applyFill="1" applyBorder="1" applyAlignment="1" applyProtection="1">
      <alignment vertical="center" wrapText="1"/>
    </xf>
    <xf numFmtId="0" fontId="18" fillId="10" borderId="0" xfId="0" applyFont="1" applyFill="1" applyBorder="1" applyAlignment="1" applyProtection="1">
      <alignment vertical="center"/>
    </xf>
    <xf numFmtId="0" fontId="9" fillId="10" borderId="0" xfId="0" applyNumberFormat="1" applyFont="1" applyFill="1" applyBorder="1" applyAlignment="1" applyProtection="1">
      <alignment horizontal="left" vertical="center"/>
    </xf>
    <xf numFmtId="0" fontId="8" fillId="5" borderId="43" xfId="0" applyFont="1" applyFill="1" applyBorder="1" applyAlignment="1" applyProtection="1">
      <alignment horizontal="center" vertical="center" wrapText="1"/>
    </xf>
    <xf numFmtId="169" fontId="0" fillId="0" borderId="0" xfId="0" applyNumberFormat="1"/>
    <xf numFmtId="3" fontId="18" fillId="19" borderId="10" xfId="0" applyNumberFormat="1" applyFont="1" applyFill="1" applyBorder="1" applyAlignment="1" applyProtection="1">
      <alignment horizontal="center" vertical="center"/>
    </xf>
    <xf numFmtId="38" fontId="18" fillId="19" borderId="10" xfId="0" applyNumberFormat="1" applyFont="1" applyFill="1" applyBorder="1" applyAlignment="1" applyProtection="1">
      <alignment horizontal="center" vertical="center"/>
    </xf>
    <xf numFmtId="38" fontId="18" fillId="19" borderId="60" xfId="0" applyNumberFormat="1" applyFont="1" applyFill="1" applyBorder="1" applyAlignment="1" applyProtection="1">
      <alignment horizontal="center" vertical="center"/>
    </xf>
    <xf numFmtId="49" fontId="10" fillId="0" borderId="9" xfId="0" applyNumberFormat="1" applyFont="1" applyBorder="1" applyAlignment="1" applyProtection="1">
      <alignment horizontal="center" vertical="center" wrapText="1"/>
      <protection locked="0"/>
    </xf>
    <xf numFmtId="49" fontId="10" fillId="0" borderId="9" xfId="0" applyNumberFormat="1" applyFont="1" applyBorder="1" applyAlignment="1" applyProtection="1">
      <alignment horizontal="left" vertical="center" wrapText="1"/>
      <protection locked="0"/>
    </xf>
    <xf numFmtId="0" fontId="10" fillId="0" borderId="9" xfId="0" applyNumberFormat="1" applyFont="1" applyBorder="1" applyAlignment="1" applyProtection="1">
      <alignment horizontal="center" vertical="center"/>
      <protection locked="0"/>
    </xf>
    <xf numFmtId="0" fontId="10" fillId="0" borderId="9" xfId="0" applyNumberFormat="1" applyFont="1" applyBorder="1" applyAlignment="1" applyProtection="1">
      <alignment horizontal="center" vertical="center" wrapText="1"/>
      <protection locked="0"/>
    </xf>
    <xf numFmtId="165" fontId="36" fillId="0" borderId="9" xfId="0" applyNumberFormat="1" applyFont="1" applyBorder="1" applyAlignment="1" applyProtection="1">
      <alignment horizontal="center" vertical="center"/>
      <protection locked="0"/>
    </xf>
    <xf numFmtId="1" fontId="36" fillId="0" borderId="42" xfId="0" applyNumberFormat="1" applyFont="1" applyBorder="1" applyAlignment="1" applyProtection="1">
      <alignment horizontal="center" vertical="center"/>
      <protection locked="0"/>
    </xf>
    <xf numFmtId="1" fontId="36" fillId="0" borderId="19" xfId="0" applyNumberFormat="1" applyFont="1" applyBorder="1" applyAlignment="1" applyProtection="1">
      <alignment horizontal="center" vertical="center"/>
      <protection locked="0"/>
    </xf>
    <xf numFmtId="0" fontId="36" fillId="0" borderId="9" xfId="0" applyNumberFormat="1" applyFont="1" applyBorder="1" applyAlignment="1" applyProtection="1">
      <alignment horizontal="center" vertical="center"/>
      <protection locked="0"/>
    </xf>
    <xf numFmtId="0" fontId="36" fillId="0" borderId="12" xfId="0" applyNumberFormat="1" applyFont="1" applyBorder="1" applyAlignment="1" applyProtection="1">
      <alignment horizontal="center" vertical="center"/>
      <protection locked="0"/>
    </xf>
    <xf numFmtId="1" fontId="36" fillId="3" borderId="112" xfId="0" applyNumberFormat="1" applyFont="1" applyFill="1" applyBorder="1" applyAlignment="1" applyProtection="1">
      <alignment horizontal="center" vertical="center"/>
    </xf>
    <xf numFmtId="1" fontId="36" fillId="0" borderId="3" xfId="0" applyNumberFormat="1" applyFont="1" applyBorder="1" applyAlignment="1" applyProtection="1">
      <alignment horizontal="center" vertical="center"/>
      <protection locked="0"/>
    </xf>
    <xf numFmtId="0" fontId="36" fillId="0" borderId="10" xfId="0" applyNumberFormat="1" applyFont="1" applyBorder="1" applyAlignment="1" applyProtection="1">
      <alignment horizontal="center" vertical="center"/>
      <protection locked="0"/>
    </xf>
    <xf numFmtId="0" fontId="36" fillId="0" borderId="7" xfId="0" applyNumberFormat="1" applyFont="1" applyBorder="1" applyAlignment="1" applyProtection="1">
      <alignment horizontal="center" vertical="center"/>
      <protection locked="0"/>
    </xf>
    <xf numFmtId="1" fontId="36" fillId="3" borderId="84" xfId="0" applyNumberFormat="1" applyFont="1" applyFill="1" applyBorder="1" applyAlignment="1" applyProtection="1">
      <alignment horizontal="center" vertical="center"/>
    </xf>
    <xf numFmtId="49" fontId="10" fillId="0" borderId="10" xfId="0" applyNumberFormat="1" applyFont="1" applyBorder="1" applyAlignment="1" applyProtection="1">
      <alignment horizontal="left" vertical="center" wrapText="1"/>
      <protection locked="0"/>
    </xf>
    <xf numFmtId="49" fontId="10" fillId="0" borderId="11" xfId="0" applyNumberFormat="1" applyFont="1" applyBorder="1" applyAlignment="1" applyProtection="1">
      <alignment horizontal="left" vertical="center" wrapText="1"/>
      <protection locked="0"/>
    </xf>
    <xf numFmtId="1" fontId="36" fillId="0" borderId="4" xfId="0" applyNumberFormat="1" applyFont="1" applyBorder="1" applyAlignment="1" applyProtection="1">
      <alignment horizontal="center" vertical="center"/>
      <protection locked="0"/>
    </xf>
    <xf numFmtId="0" fontId="36" fillId="0" borderId="11" xfId="0" applyNumberFormat="1" applyFont="1" applyBorder="1" applyAlignment="1" applyProtection="1">
      <alignment horizontal="center" vertical="center"/>
      <protection locked="0"/>
    </xf>
    <xf numFmtId="0" fontId="36" fillId="0" borderId="8" xfId="0" applyNumberFormat="1" applyFont="1" applyBorder="1" applyAlignment="1" applyProtection="1">
      <alignment horizontal="center" vertical="center"/>
      <protection locked="0"/>
    </xf>
    <xf numFmtId="1" fontId="36" fillId="3" borderId="114" xfId="0" applyNumberFormat="1" applyFont="1" applyFill="1" applyBorder="1" applyAlignment="1" applyProtection="1">
      <alignment horizontal="center" vertical="center"/>
    </xf>
    <xf numFmtId="3" fontId="18" fillId="20" borderId="2" xfId="0" applyNumberFormat="1" applyFont="1" applyFill="1" applyBorder="1" applyAlignment="1" applyProtection="1">
      <alignment horizontal="center" vertical="center"/>
      <protection hidden="1"/>
    </xf>
    <xf numFmtId="3" fontId="18" fillId="20" borderId="10" xfId="0" applyNumberFormat="1" applyFont="1" applyFill="1" applyBorder="1" applyAlignment="1" applyProtection="1">
      <alignment horizontal="center" vertical="center"/>
    </xf>
    <xf numFmtId="38" fontId="18" fillId="20" borderId="10" xfId="0" applyNumberFormat="1" applyFont="1" applyFill="1" applyBorder="1" applyAlignment="1" applyProtection="1">
      <alignment horizontal="center" vertical="center"/>
    </xf>
    <xf numFmtId="169" fontId="18" fillId="10" borderId="10" xfId="0" applyNumberFormat="1" applyFont="1" applyFill="1" applyBorder="1" applyAlignment="1" applyProtection="1">
      <alignment horizontal="center" vertical="center"/>
    </xf>
    <xf numFmtId="166" fontId="18" fillId="10" borderId="10" xfId="0" applyNumberFormat="1" applyFont="1" applyFill="1" applyBorder="1" applyAlignment="1" applyProtection="1">
      <alignment horizontal="center" vertical="center"/>
    </xf>
    <xf numFmtId="166" fontId="18" fillId="10" borderId="10" xfId="1" applyNumberFormat="1" applyFont="1" applyFill="1" applyBorder="1" applyAlignment="1" applyProtection="1">
      <alignment horizontal="center" vertical="center" wrapText="1"/>
    </xf>
    <xf numFmtId="166" fontId="0" fillId="0" borderId="10" xfId="0" applyNumberFormat="1" applyBorder="1" applyAlignment="1" applyProtection="1">
      <alignment vertical="center"/>
    </xf>
    <xf numFmtId="166" fontId="0" fillId="0" borderId="10" xfId="0" applyNumberFormat="1" applyBorder="1" applyAlignment="1" applyProtection="1">
      <alignment horizontal="center"/>
    </xf>
    <xf numFmtId="0" fontId="0" fillId="17" borderId="96" xfId="0" applyFill="1" applyBorder="1"/>
    <xf numFmtId="0" fontId="0" fillId="0" borderId="115" xfId="0" applyNumberFormat="1" applyBorder="1"/>
    <xf numFmtId="166" fontId="0" fillId="0" borderId="115" xfId="0" applyNumberFormat="1" applyBorder="1"/>
    <xf numFmtId="0" fontId="5" fillId="15" borderId="48" xfId="0" applyFont="1" applyFill="1" applyBorder="1" applyAlignment="1">
      <alignment horizontal="center" wrapText="1"/>
    </xf>
    <xf numFmtId="166" fontId="0" fillId="15" borderId="85" xfId="0" applyNumberFormat="1" applyFill="1" applyBorder="1"/>
    <xf numFmtId="166" fontId="0" fillId="15" borderId="88" xfId="0" applyNumberFormat="1" applyFill="1" applyBorder="1"/>
    <xf numFmtId="166" fontId="0" fillId="15" borderId="115" xfId="0" applyNumberFormat="1" applyFill="1" applyBorder="1"/>
    <xf numFmtId="166" fontId="0" fillId="0" borderId="86" xfId="0" applyNumberFormat="1" applyBorder="1"/>
    <xf numFmtId="166" fontId="0" fillId="0" borderId="116" xfId="3" applyNumberFormat="1" applyFont="1" applyBorder="1"/>
    <xf numFmtId="166" fontId="0" fillId="14" borderId="88" xfId="0" applyNumberFormat="1" applyFill="1" applyBorder="1"/>
    <xf numFmtId="49" fontId="10" fillId="0" borderId="10" xfId="0" applyNumberFormat="1" applyFont="1" applyBorder="1" applyAlignment="1" applyProtection="1">
      <alignment horizontal="left" vertical="center" wrapText="1" readingOrder="1"/>
      <protection locked="0"/>
    </xf>
    <xf numFmtId="49" fontId="10" fillId="0" borderId="11" xfId="0" applyNumberFormat="1" applyFont="1" applyBorder="1" applyAlignment="1" applyProtection="1">
      <alignment horizontal="left" vertical="center" wrapText="1" readingOrder="1"/>
      <protection locked="0"/>
    </xf>
    <xf numFmtId="49" fontId="56" fillId="0" borderId="10" xfId="0" applyNumberFormat="1" applyFont="1" applyBorder="1" applyAlignment="1" applyProtection="1">
      <alignment horizontal="left" vertical="center" wrapText="1"/>
      <protection locked="0"/>
    </xf>
    <xf numFmtId="49" fontId="56" fillId="0" borderId="10" xfId="0" applyNumberFormat="1" applyFont="1" applyBorder="1" applyAlignment="1" applyProtection="1">
      <alignment vertical="center" wrapText="1"/>
      <protection locked="0"/>
    </xf>
    <xf numFmtId="0" fontId="53" fillId="0" borderId="9" xfId="0" applyNumberFormat="1" applyFont="1" applyFill="1" applyBorder="1" applyAlignment="1" applyProtection="1">
      <alignment horizontal="left" vertical="center" wrapText="1" readingOrder="1"/>
      <protection locked="0"/>
    </xf>
    <xf numFmtId="0" fontId="56" fillId="0" borderId="9" xfId="0" applyNumberFormat="1" applyFont="1" applyFill="1" applyBorder="1" applyAlignment="1" applyProtection="1">
      <alignment vertical="center" wrapText="1" readingOrder="1"/>
      <protection locked="0"/>
    </xf>
    <xf numFmtId="0" fontId="36" fillId="0" borderId="9" xfId="0" applyFont="1" applyBorder="1" applyAlignment="1" applyProtection="1">
      <alignment vertical="center" wrapText="1"/>
      <protection locked="0"/>
    </xf>
    <xf numFmtId="0" fontId="53" fillId="0" borderId="9" xfId="0" applyNumberFormat="1" applyFont="1" applyFill="1" applyBorder="1" applyAlignment="1" applyProtection="1">
      <alignment vertical="center" wrapText="1" readingOrder="1"/>
      <protection locked="0"/>
    </xf>
    <xf numFmtId="49" fontId="8" fillId="5" borderId="47" xfId="0" applyNumberFormat="1" applyFont="1" applyFill="1" applyBorder="1" applyAlignment="1" applyProtection="1">
      <alignment horizontal="center" vertical="center" wrapText="1"/>
    </xf>
    <xf numFmtId="1" fontId="11" fillId="3" borderId="81" xfId="0" applyNumberFormat="1" applyFont="1" applyFill="1" applyBorder="1" applyAlignment="1" applyProtection="1">
      <alignment horizontal="center" vertical="center"/>
    </xf>
    <xf numFmtId="1" fontId="11" fillId="3" borderId="59" xfId="0" applyNumberFormat="1" applyFont="1" applyFill="1" applyBorder="1" applyAlignment="1" applyProtection="1">
      <alignment horizontal="center" vertical="center"/>
    </xf>
    <xf numFmtId="1" fontId="11" fillId="3" borderId="72" xfId="0" applyNumberFormat="1" applyFont="1" applyFill="1" applyBorder="1" applyAlignment="1" applyProtection="1">
      <alignment horizontal="center" vertical="center"/>
    </xf>
    <xf numFmtId="0" fontId="5" fillId="0" borderId="0" xfId="0" applyFont="1" applyFill="1" applyBorder="1" applyAlignment="1">
      <alignment horizontal="center" wrapText="1"/>
    </xf>
    <xf numFmtId="164" fontId="7" fillId="3" borderId="119" xfId="1" applyNumberFormat="1" applyFont="1" applyFill="1" applyBorder="1" applyAlignment="1" applyProtection="1">
      <alignment horizontal="right" vertical="center" wrapText="1" indent="1"/>
    </xf>
    <xf numFmtId="164" fontId="6" fillId="11" borderId="119" xfId="1" applyNumberFormat="1" applyFont="1" applyFill="1" applyBorder="1" applyAlignment="1" applyProtection="1">
      <alignment horizontal="right" vertical="center" wrapText="1" indent="1"/>
    </xf>
    <xf numFmtId="164" fontId="18" fillId="0" borderId="43" xfId="1" applyNumberFormat="1" applyFont="1" applyBorder="1" applyAlignment="1" applyProtection="1">
      <alignment horizontal="center" vertical="center"/>
    </xf>
    <xf numFmtId="164" fontId="15" fillId="3" borderId="10" xfId="1" applyNumberFormat="1" applyFont="1" applyFill="1" applyBorder="1" applyAlignment="1" applyProtection="1">
      <alignment horizontal="right" vertical="center" wrapText="1"/>
    </xf>
    <xf numFmtId="164" fontId="10" fillId="10" borderId="0" xfId="1" applyNumberFormat="1" applyFont="1" applyFill="1" applyBorder="1" applyAlignment="1" applyProtection="1">
      <alignment horizontal="right" vertical="center" wrapText="1"/>
      <protection locked="0"/>
    </xf>
    <xf numFmtId="164" fontId="7" fillId="10" borderId="0" xfId="1" applyNumberFormat="1" applyFont="1" applyFill="1" applyBorder="1" applyAlignment="1" applyProtection="1">
      <alignment horizontal="right" vertical="center" wrapText="1" indent="1"/>
    </xf>
    <xf numFmtId="164" fontId="15" fillId="10" borderId="0" xfId="1" applyNumberFormat="1" applyFont="1" applyFill="1" applyBorder="1" applyAlignment="1" applyProtection="1">
      <alignment horizontal="right" vertical="center" wrapText="1"/>
    </xf>
    <xf numFmtId="164" fontId="13" fillId="10" borderId="0" xfId="1" applyNumberFormat="1" applyFont="1" applyFill="1" applyBorder="1" applyAlignment="1" applyProtection="1">
      <alignment horizontal="right" vertical="center" wrapText="1"/>
    </xf>
    <xf numFmtId="164" fontId="10" fillId="10" borderId="0" xfId="1" applyNumberFormat="1" applyFont="1" applyFill="1" applyBorder="1" applyAlignment="1" applyProtection="1">
      <alignment vertical="center" wrapText="1"/>
      <protection locked="0"/>
    </xf>
    <xf numFmtId="164" fontId="10" fillId="10" borderId="0" xfId="1" applyNumberFormat="1" applyFont="1" applyFill="1" applyBorder="1" applyAlignment="1" applyProtection="1">
      <alignment vertical="center" wrapText="1"/>
    </xf>
    <xf numFmtId="164" fontId="6" fillId="10" borderId="0" xfId="1" applyNumberFormat="1" applyFont="1" applyFill="1" applyBorder="1" applyAlignment="1" applyProtection="1">
      <alignment horizontal="right" vertical="center" wrapText="1" indent="1"/>
    </xf>
    <xf numFmtId="164" fontId="18" fillId="10" borderId="0" xfId="1" applyNumberFormat="1" applyFont="1" applyFill="1" applyBorder="1" applyAlignment="1" applyProtection="1">
      <alignment horizontal="center" vertical="center"/>
    </xf>
    <xf numFmtId="164" fontId="15" fillId="3" borderId="3" xfId="1" applyNumberFormat="1" applyFont="1" applyFill="1" applyBorder="1" applyAlignment="1" applyProtection="1">
      <alignment horizontal="right" vertical="center" wrapText="1"/>
    </xf>
    <xf numFmtId="164" fontId="13" fillId="3" borderId="3" xfId="1" applyNumberFormat="1" applyFont="1" applyFill="1" applyBorder="1" applyAlignment="1" applyProtection="1">
      <alignment horizontal="right" vertical="center" wrapText="1"/>
    </xf>
    <xf numFmtId="164" fontId="10" fillId="3" borderId="119" xfId="1" applyNumberFormat="1" applyFont="1" applyFill="1" applyBorder="1" applyAlignment="1" applyProtection="1">
      <alignment vertical="center" wrapText="1"/>
    </xf>
    <xf numFmtId="164" fontId="7" fillId="3" borderId="51" xfId="1" applyNumberFormat="1" applyFont="1" applyFill="1" applyBorder="1" applyAlignment="1" applyProtection="1">
      <alignment horizontal="right" vertical="center" wrapText="1" indent="1"/>
    </xf>
    <xf numFmtId="164" fontId="10" fillId="3" borderId="51" xfId="1" applyNumberFormat="1" applyFont="1" applyFill="1" applyBorder="1" applyAlignment="1" applyProtection="1">
      <alignment vertical="center" wrapText="1"/>
    </xf>
    <xf numFmtId="164" fontId="10" fillId="3" borderId="54" xfId="1" applyNumberFormat="1" applyFont="1" applyFill="1" applyBorder="1" applyAlignment="1" applyProtection="1">
      <alignment vertical="center" wrapText="1"/>
    </xf>
    <xf numFmtId="164" fontId="6" fillId="11" borderId="51" xfId="1" applyNumberFormat="1" applyFont="1" applyFill="1" applyBorder="1" applyAlignment="1" applyProtection="1">
      <alignment horizontal="right" vertical="center" wrapText="1" indent="1"/>
    </xf>
    <xf numFmtId="3" fontId="18" fillId="10" borderId="3" xfId="0" applyNumberFormat="1" applyFont="1" applyFill="1" applyBorder="1" applyAlignment="1" applyProtection="1">
      <alignment horizontal="center" vertical="center"/>
      <protection locked="0"/>
    </xf>
    <xf numFmtId="3" fontId="18" fillId="10" borderId="10" xfId="0" applyNumberFormat="1" applyFont="1" applyFill="1" applyBorder="1" applyAlignment="1" applyProtection="1">
      <alignment horizontal="center" vertical="center"/>
      <protection locked="0"/>
    </xf>
    <xf numFmtId="3" fontId="18" fillId="10" borderId="2" xfId="0" applyNumberFormat="1" applyFont="1" applyFill="1" applyBorder="1" applyAlignment="1" applyProtection="1">
      <alignment horizontal="center" vertical="center"/>
      <protection locked="0"/>
    </xf>
    <xf numFmtId="49" fontId="20" fillId="2" borderId="76" xfId="0" applyNumberFormat="1" applyFont="1" applyFill="1" applyBorder="1" applyAlignment="1" applyProtection="1">
      <alignment vertical="center"/>
    </xf>
    <xf numFmtId="0" fontId="8" fillId="18" borderId="29" xfId="0" applyFont="1" applyFill="1" applyBorder="1" applyAlignment="1" applyProtection="1">
      <alignment horizontal="center" vertical="center" wrapText="1"/>
    </xf>
    <xf numFmtId="0" fontId="8" fillId="18" borderId="122" xfId="0" applyFont="1" applyFill="1" applyBorder="1" applyAlignment="1" applyProtection="1">
      <alignment horizontal="center" vertical="center" wrapText="1"/>
    </xf>
    <xf numFmtId="0" fontId="0" fillId="0" borderId="85" xfId="0" applyNumberFormat="1" applyFill="1" applyBorder="1"/>
    <xf numFmtId="0" fontId="0" fillId="0" borderId="0" xfId="0" applyNumberFormat="1" applyFill="1"/>
    <xf numFmtId="0" fontId="0" fillId="0" borderId="88" xfId="0" applyNumberFormat="1" applyFill="1" applyBorder="1"/>
    <xf numFmtId="0" fontId="0" fillId="22" borderId="88" xfId="0" applyNumberFormat="1" applyFill="1" applyBorder="1"/>
    <xf numFmtId="170" fontId="0" fillId="0" borderId="85" xfId="6" applyNumberFormat="1" applyFont="1" applyBorder="1"/>
    <xf numFmtId="170" fontId="0" fillId="0" borderId="88" xfId="6" applyNumberFormat="1" applyFont="1" applyBorder="1"/>
    <xf numFmtId="170" fontId="0" fillId="0" borderId="115" xfId="6" applyNumberFormat="1" applyFont="1" applyBorder="1"/>
    <xf numFmtId="0" fontId="0" fillId="0" borderId="115" xfId="0" applyNumberFormat="1" applyFill="1" applyBorder="1"/>
    <xf numFmtId="166" fontId="0" fillId="21" borderId="88" xfId="0" applyNumberFormat="1" applyFill="1" applyBorder="1"/>
    <xf numFmtId="169" fontId="0" fillId="21" borderId="88" xfId="0" applyNumberFormat="1" applyFill="1" applyBorder="1"/>
    <xf numFmtId="0" fontId="0" fillId="0" borderId="10" xfId="0" applyBorder="1" applyAlignment="1" applyProtection="1">
      <alignment horizontal="center" vertical="center"/>
    </xf>
    <xf numFmtId="166" fontId="0" fillId="0" borderId="10" xfId="0" applyNumberFormat="1" applyBorder="1" applyAlignment="1" applyProtection="1">
      <alignment horizontal="center" vertical="center"/>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14" fillId="3" borderId="10" xfId="0" applyFont="1" applyFill="1" applyBorder="1" applyAlignment="1" applyProtection="1">
      <alignment horizontal="center" vertical="center" wrapText="1"/>
    </xf>
    <xf numFmtId="0" fontId="29" fillId="16" borderId="30" xfId="0" applyFont="1" applyFill="1" applyBorder="1" applyAlignment="1" applyProtection="1">
      <alignment horizontal="left"/>
    </xf>
    <xf numFmtId="0" fontId="29" fillId="16" borderId="31" xfId="0" applyFont="1" applyFill="1" applyBorder="1" applyAlignment="1" applyProtection="1">
      <alignment horizontal="left"/>
    </xf>
    <xf numFmtId="169" fontId="0" fillId="0" borderId="0" xfId="3" applyNumberFormat="1" applyFont="1" applyBorder="1"/>
    <xf numFmtId="0" fontId="29" fillId="10" borderId="30" xfId="0" applyFont="1" applyFill="1" applyBorder="1" applyAlignment="1" applyProtection="1">
      <alignment horizontal="left"/>
      <protection locked="0"/>
    </xf>
    <xf numFmtId="168" fontId="18" fillId="0" borderId="62" xfId="0" applyNumberFormat="1" applyFont="1" applyFill="1" applyBorder="1" applyAlignment="1" applyProtection="1">
      <alignment horizontal="right" vertical="center"/>
      <protection locked="0"/>
    </xf>
    <xf numFmtId="164" fontId="18" fillId="23" borderId="62" xfId="0" applyNumberFormat="1" applyFont="1" applyFill="1" applyBorder="1" applyAlignment="1" applyProtection="1">
      <alignment horizontal="right" vertical="center"/>
    </xf>
    <xf numFmtId="38" fontId="8" fillId="5" borderId="10" xfId="0" applyNumberFormat="1" applyFont="1" applyFill="1" applyBorder="1" applyAlignment="1" applyProtection="1">
      <alignment horizontal="right" vertical="center" wrapText="1"/>
    </xf>
    <xf numFmtId="0" fontId="0" fillId="0" borderId="0" xfId="0" applyAlignment="1">
      <alignment vertical="center" wrapText="1"/>
    </xf>
    <xf numFmtId="0" fontId="52" fillId="0" borderId="0" xfId="5"/>
    <xf numFmtId="1" fontId="0" fillId="0" borderId="102" xfId="0" applyNumberFormat="1" applyBorder="1"/>
    <xf numFmtId="1" fontId="0" fillId="0" borderId="100" xfId="0" applyNumberFormat="1" applyBorder="1"/>
    <xf numFmtId="0" fontId="58" fillId="24" borderId="10" xfId="0" applyFont="1" applyFill="1" applyBorder="1" applyAlignment="1">
      <alignment wrapText="1"/>
    </xf>
    <xf numFmtId="0" fontId="0" fillId="0" borderId="10" xfId="0" applyBorder="1"/>
    <xf numFmtId="0" fontId="52" fillId="0" borderId="96" xfId="5" applyBorder="1"/>
    <xf numFmtId="0" fontId="0" fillId="0" borderId="0" xfId="0" applyFill="1" applyBorder="1"/>
    <xf numFmtId="0" fontId="52" fillId="0" borderId="87" xfId="5" applyBorder="1"/>
    <xf numFmtId="1" fontId="0" fillId="0" borderId="0" xfId="0" applyNumberFormat="1" applyBorder="1"/>
    <xf numFmtId="0" fontId="52" fillId="0" borderId="104" xfId="5" applyBorder="1"/>
    <xf numFmtId="0" fontId="52" fillId="0" borderId="99" xfId="5" applyBorder="1"/>
    <xf numFmtId="0" fontId="52" fillId="0" borderId="110" xfId="5" applyBorder="1"/>
    <xf numFmtId="0" fontId="0" fillId="17" borderId="95" xfId="0" applyFill="1" applyBorder="1"/>
    <xf numFmtId="1" fontId="0" fillId="10" borderId="0" xfId="0" applyNumberFormat="1" applyFill="1" applyBorder="1"/>
    <xf numFmtId="0" fontId="52" fillId="0" borderId="102" xfId="5" applyBorder="1"/>
    <xf numFmtId="0" fontId="52" fillId="0" borderId="0" xfId="5" applyBorder="1"/>
    <xf numFmtId="1" fontId="0" fillId="10" borderId="102" xfId="0" applyNumberFormat="1" applyFill="1" applyBorder="1"/>
    <xf numFmtId="0" fontId="5" fillId="0" borderId="21" xfId="0" applyFont="1" applyFill="1" applyBorder="1" applyAlignment="1">
      <alignment wrapText="1"/>
    </xf>
    <xf numFmtId="1" fontId="0" fillId="0" borderId="82" xfId="0" applyNumberFormat="1" applyBorder="1"/>
    <xf numFmtId="1" fontId="0" fillId="10" borderId="82" xfId="0" applyNumberFormat="1" applyFill="1" applyBorder="1"/>
    <xf numFmtId="0" fontId="52" fillId="0" borderId="82" xfId="5" applyBorder="1"/>
    <xf numFmtId="0" fontId="10" fillId="10" borderId="0" xfId="0" applyFont="1" applyFill="1" applyAlignment="1">
      <alignment horizontal="center" vertical="center"/>
    </xf>
    <xf numFmtId="0" fontId="8" fillId="10" borderId="0" xfId="0" applyFont="1" applyFill="1" applyAlignment="1">
      <alignment horizontal="left" vertical="center"/>
    </xf>
    <xf numFmtId="0" fontId="0" fillId="10" borderId="0" xfId="0" applyFill="1"/>
    <xf numFmtId="0" fontId="10" fillId="0" borderId="0" xfId="0" applyFont="1" applyAlignment="1">
      <alignment vertical="center"/>
    </xf>
    <xf numFmtId="0" fontId="6" fillId="2" borderId="39" xfId="0" applyFont="1" applyFill="1" applyBorder="1" applyAlignment="1">
      <alignment horizontal="left" vertical="center" indent="1"/>
    </xf>
    <xf numFmtId="0" fontId="18" fillId="10" borderId="0" xfId="0" applyFont="1" applyFill="1" applyAlignment="1">
      <alignment horizontal="left" vertical="center"/>
    </xf>
    <xf numFmtId="0" fontId="6" fillId="2" borderId="3" xfId="0" applyFont="1" applyFill="1" applyBorder="1" applyAlignment="1">
      <alignment horizontal="left" vertical="center" indent="1"/>
    </xf>
    <xf numFmtId="166" fontId="18" fillId="10" borderId="0" xfId="0" applyNumberFormat="1" applyFont="1" applyFill="1" applyAlignment="1">
      <alignment horizontal="left" vertical="center"/>
    </xf>
    <xf numFmtId="0" fontId="6" fillId="2" borderId="61" xfId="0" applyFont="1" applyFill="1" applyBorder="1" applyAlignment="1">
      <alignment horizontal="left" vertical="center" indent="1"/>
    </xf>
    <xf numFmtId="0" fontId="10" fillId="10" borderId="0" xfId="0" applyFont="1" applyFill="1" applyAlignment="1">
      <alignment horizontal="center"/>
    </xf>
    <xf numFmtId="0" fontId="11" fillId="10" borderId="0" xfId="0" applyFont="1" applyFill="1" applyAlignment="1">
      <alignment horizontal="left" vertical="center" wrapText="1" indent="1"/>
    </xf>
    <xf numFmtId="0" fontId="10" fillId="0" borderId="0" xfId="0" applyFont="1"/>
    <xf numFmtId="0" fontId="10" fillId="10" borderId="0" xfId="0" applyFont="1" applyFill="1" applyAlignment="1">
      <alignment horizontal="center" vertical="center" wrapText="1"/>
    </xf>
    <xf numFmtId="0" fontId="7" fillId="2" borderId="45" xfId="0" applyFont="1" applyFill="1" applyBorder="1" applyAlignment="1">
      <alignment vertical="center" wrapText="1"/>
    </xf>
    <xf numFmtId="3" fontId="7" fillId="2" borderId="77" xfId="0" applyNumberFormat="1"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10" borderId="0" xfId="0" applyFont="1" applyFill="1" applyAlignment="1">
      <alignment horizontal="center" vertical="center" wrapText="1"/>
    </xf>
    <xf numFmtId="0" fontId="10" fillId="0" borderId="0" xfId="0" applyFont="1" applyAlignment="1">
      <alignment vertical="center" wrapText="1"/>
    </xf>
    <xf numFmtId="0" fontId="0" fillId="4" borderId="3" xfId="0" applyFill="1" applyBorder="1" applyAlignment="1">
      <alignment horizontal="left" vertical="center" wrapText="1" indent="1"/>
    </xf>
    <xf numFmtId="0" fontId="0" fillId="4" borderId="10" xfId="0" applyFill="1" applyBorder="1" applyAlignment="1">
      <alignment horizontal="left" vertical="center" wrapText="1" indent="1"/>
    </xf>
    <xf numFmtId="0" fontId="0" fillId="4" borderId="2" xfId="0" applyFill="1" applyBorder="1" applyAlignment="1">
      <alignment horizontal="left" vertical="center" wrapText="1" indent="1"/>
    </xf>
    <xf numFmtId="0" fontId="0" fillId="10" borderId="0" xfId="0" applyFill="1" applyAlignment="1">
      <alignment vertical="center"/>
    </xf>
    <xf numFmtId="0" fontId="0" fillId="0" borderId="0" xfId="0" applyAlignment="1">
      <alignment vertical="center"/>
    </xf>
    <xf numFmtId="0" fontId="12" fillId="3" borderId="14" xfId="0" applyFont="1" applyFill="1" applyBorder="1" applyAlignment="1">
      <alignment horizontal="left" vertical="center" wrapText="1" indent="1"/>
    </xf>
    <xf numFmtId="3" fontId="13" fillId="3" borderId="5" xfId="0" applyNumberFormat="1" applyFont="1" applyFill="1" applyBorder="1" applyAlignment="1">
      <alignment horizontal="right" vertical="center" wrapText="1"/>
    </xf>
    <xf numFmtId="3" fontId="13" fillId="3" borderId="4" xfId="0" applyNumberFormat="1" applyFont="1" applyFill="1" applyBorder="1" applyAlignment="1">
      <alignment horizontal="right" vertical="center" wrapText="1"/>
    </xf>
    <xf numFmtId="3" fontId="12" fillId="3" borderId="21" xfId="0" applyNumberFormat="1" applyFont="1" applyFill="1" applyBorder="1" applyAlignment="1">
      <alignment horizontal="right" vertical="center" wrapText="1" indent="1"/>
    </xf>
    <xf numFmtId="3" fontId="13" fillId="3" borderId="8" xfId="0" applyNumberFormat="1" applyFont="1" applyFill="1" applyBorder="1" applyAlignment="1">
      <alignment horizontal="right" vertical="center" wrapText="1"/>
    </xf>
    <xf numFmtId="3" fontId="13" fillId="10" borderId="0" xfId="0" applyNumberFormat="1" applyFont="1" applyFill="1" applyAlignment="1">
      <alignment horizontal="right" vertical="center" wrapText="1"/>
    </xf>
    <xf numFmtId="0" fontId="2" fillId="0" borderId="0" xfId="0" applyFont="1" applyAlignment="1">
      <alignment vertical="center"/>
    </xf>
    <xf numFmtId="0" fontId="12" fillId="3" borderId="24" xfId="0" applyFont="1" applyFill="1" applyBorder="1" applyAlignment="1">
      <alignment horizontal="left" vertical="center" wrapText="1" indent="1"/>
    </xf>
    <xf numFmtId="3" fontId="12" fillId="3" borderId="37" xfId="0" applyNumberFormat="1" applyFont="1" applyFill="1" applyBorder="1" applyAlignment="1">
      <alignment horizontal="right" vertical="center" wrapText="1" indent="1"/>
    </xf>
    <xf numFmtId="3" fontId="12" fillId="3" borderId="37" xfId="0" applyNumberFormat="1" applyFont="1" applyFill="1" applyBorder="1" applyAlignment="1">
      <alignment horizontal="right" vertical="center" wrapText="1"/>
    </xf>
    <xf numFmtId="3" fontId="12" fillId="3" borderId="20" xfId="0" applyNumberFormat="1" applyFont="1" applyFill="1" applyBorder="1" applyAlignment="1">
      <alignment horizontal="right" vertical="center" wrapText="1"/>
    </xf>
    <xf numFmtId="3" fontId="12" fillId="3" borderId="35" xfId="0" applyNumberFormat="1" applyFont="1" applyFill="1" applyBorder="1" applyAlignment="1">
      <alignment horizontal="right" vertical="center" wrapText="1"/>
    </xf>
    <xf numFmtId="3" fontId="12" fillId="10" borderId="0" xfId="0" applyNumberFormat="1" applyFont="1" applyFill="1" applyAlignment="1">
      <alignment horizontal="right" vertical="center" wrapText="1"/>
    </xf>
    <xf numFmtId="3" fontId="12" fillId="3" borderId="20" xfId="0" applyNumberFormat="1" applyFont="1" applyFill="1" applyBorder="1" applyAlignment="1">
      <alignment horizontal="right" vertical="center" wrapText="1" indent="1"/>
    </xf>
    <xf numFmtId="0" fontId="12" fillId="3" borderId="40" xfId="0" applyFont="1" applyFill="1" applyBorder="1" applyAlignment="1">
      <alignment horizontal="left" vertical="center" wrapText="1" indent="1"/>
    </xf>
    <xf numFmtId="3" fontId="12" fillId="3" borderId="19" xfId="0" applyNumberFormat="1" applyFont="1" applyFill="1" applyBorder="1" applyAlignment="1">
      <alignment horizontal="right" vertical="center" wrapText="1" indent="1"/>
    </xf>
    <xf numFmtId="3" fontId="12" fillId="3" borderId="9" xfId="0" applyNumberFormat="1" applyFont="1" applyFill="1" applyBorder="1" applyAlignment="1">
      <alignment horizontal="right" vertical="center" wrapText="1" indent="1"/>
    </xf>
    <xf numFmtId="3" fontId="12" fillId="3" borderId="50" xfId="0" applyNumberFormat="1" applyFont="1" applyFill="1" applyBorder="1" applyAlignment="1">
      <alignment horizontal="right" vertical="center" wrapText="1"/>
    </xf>
    <xf numFmtId="3" fontId="12" fillId="3" borderId="19" xfId="0" applyNumberFormat="1" applyFont="1" applyFill="1" applyBorder="1" applyAlignment="1">
      <alignment horizontal="right" vertical="center" wrapText="1"/>
    </xf>
    <xf numFmtId="3" fontId="12" fillId="3" borderId="12" xfId="0" applyNumberFormat="1" applyFont="1" applyFill="1" applyBorder="1" applyAlignment="1">
      <alignment horizontal="right" vertical="center" wrapText="1"/>
    </xf>
    <xf numFmtId="3" fontId="12" fillId="3" borderId="5" xfId="0" applyNumberFormat="1" applyFont="1" applyFill="1" applyBorder="1" applyAlignment="1">
      <alignment horizontal="right" vertical="center" wrapText="1" indent="1"/>
    </xf>
    <xf numFmtId="3" fontId="12" fillId="3" borderId="4" xfId="0" applyNumberFormat="1" applyFont="1" applyFill="1" applyBorder="1" applyAlignment="1">
      <alignment horizontal="right" vertical="center" wrapText="1" indent="1"/>
    </xf>
    <xf numFmtId="3" fontId="12" fillId="3" borderId="11" xfId="0" applyNumberFormat="1" applyFont="1" applyFill="1" applyBorder="1" applyAlignment="1">
      <alignment horizontal="right" vertical="center" wrapText="1" indent="1"/>
    </xf>
    <xf numFmtId="3" fontId="12" fillId="3" borderId="5" xfId="0" applyNumberFormat="1" applyFont="1" applyFill="1" applyBorder="1" applyAlignment="1">
      <alignment horizontal="right" vertical="center" wrapText="1"/>
    </xf>
    <xf numFmtId="3" fontId="12" fillId="3" borderId="4" xfId="0" applyNumberFormat="1" applyFont="1" applyFill="1" applyBorder="1" applyAlignment="1">
      <alignment horizontal="right" vertical="center" wrapText="1"/>
    </xf>
    <xf numFmtId="3" fontId="12" fillId="3" borderId="8" xfId="0" applyNumberFormat="1" applyFont="1" applyFill="1" applyBorder="1" applyAlignment="1">
      <alignment horizontal="right" vertical="center" wrapText="1"/>
    </xf>
    <xf numFmtId="0" fontId="0" fillId="0" borderId="118" xfId="0" applyBorder="1" applyAlignment="1">
      <alignment vertical="center"/>
    </xf>
    <xf numFmtId="0" fontId="10" fillId="0" borderId="118" xfId="0" applyFont="1" applyBorder="1" applyAlignment="1">
      <alignment vertical="center"/>
    </xf>
    <xf numFmtId="0" fontId="0" fillId="0" borderId="42" xfId="0" applyBorder="1" applyAlignment="1">
      <alignment vertical="center"/>
    </xf>
    <xf numFmtId="0" fontId="10" fillId="0" borderId="42" xfId="0" applyFont="1" applyBorder="1" applyAlignment="1">
      <alignment vertical="center"/>
    </xf>
    <xf numFmtId="0" fontId="7" fillId="4" borderId="51" xfId="0" applyFont="1" applyFill="1" applyBorder="1" applyAlignment="1">
      <alignment vertical="center" wrapText="1"/>
    </xf>
    <xf numFmtId="0" fontId="0" fillId="2" borderId="19" xfId="0" applyFill="1" applyBorder="1" applyAlignment="1">
      <alignment horizontal="left" vertical="center" wrapText="1" indent="1"/>
    </xf>
    <xf numFmtId="0" fontId="0" fillId="2" borderId="9" xfId="0" applyFill="1" applyBorder="1" applyAlignment="1">
      <alignment horizontal="left" vertical="center" wrapText="1" indent="1"/>
    </xf>
    <xf numFmtId="0" fontId="0" fillId="2" borderId="50" xfId="0" applyFill="1" applyBorder="1" applyAlignment="1">
      <alignment horizontal="left" vertical="center" wrapText="1" indent="1"/>
    </xf>
    <xf numFmtId="0" fontId="0" fillId="10" borderId="0" xfId="0" applyFill="1" applyAlignment="1">
      <alignment horizontal="left" vertical="center" wrapText="1" indent="1"/>
    </xf>
    <xf numFmtId="0" fontId="14" fillId="0" borderId="0" xfId="0" applyFont="1" applyAlignment="1">
      <alignment vertical="center"/>
    </xf>
    <xf numFmtId="0" fontId="12" fillId="3" borderId="13" xfId="0" applyFont="1" applyFill="1" applyBorder="1" applyAlignment="1">
      <alignment horizontal="left" vertical="center" wrapText="1" indent="1"/>
    </xf>
    <xf numFmtId="0" fontId="7" fillId="2" borderId="51" xfId="0" applyFont="1" applyFill="1" applyBorder="1" applyAlignment="1">
      <alignment vertical="center" wrapText="1"/>
    </xf>
    <xf numFmtId="0" fontId="7" fillId="4" borderId="19" xfId="0" applyFont="1" applyFill="1" applyBorder="1" applyAlignment="1">
      <alignment horizontal="left" vertical="center" wrapText="1" indent="1"/>
    </xf>
    <xf numFmtId="0" fontId="7" fillId="4" borderId="9" xfId="0" applyFont="1" applyFill="1" applyBorder="1" applyAlignment="1">
      <alignment horizontal="left" vertical="center" wrapText="1" indent="1"/>
    </xf>
    <xf numFmtId="0" fontId="7" fillId="4" borderId="50" xfId="0" applyFont="1" applyFill="1" applyBorder="1" applyAlignment="1">
      <alignment horizontal="left" vertical="center" wrapText="1" indent="1"/>
    </xf>
    <xf numFmtId="3" fontId="18" fillId="10" borderId="0" xfId="0" applyNumberFormat="1" applyFont="1" applyFill="1" applyAlignment="1" applyProtection="1">
      <alignment horizontal="center" vertical="center"/>
      <protection hidden="1"/>
    </xf>
    <xf numFmtId="0" fontId="7" fillId="4" borderId="3" xfId="0" applyFont="1" applyFill="1" applyBorder="1" applyAlignment="1">
      <alignment horizontal="left" vertical="center" wrapText="1" indent="1"/>
    </xf>
    <xf numFmtId="0" fontId="7" fillId="4" borderId="10"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0" fillId="4" borderId="19" xfId="0" applyFill="1" applyBorder="1" applyAlignment="1">
      <alignment horizontal="left" vertical="center" wrapText="1" indent="1"/>
    </xf>
    <xf numFmtId="0" fontId="0" fillId="4" borderId="9" xfId="0" applyFill="1" applyBorder="1" applyAlignment="1">
      <alignment horizontal="left" vertical="center" wrapText="1" indent="1"/>
    </xf>
    <xf numFmtId="0" fontId="0" fillId="4" borderId="50" xfId="0" applyFill="1" applyBorder="1" applyAlignment="1">
      <alignment horizontal="left" vertical="center" wrapText="1" indent="1"/>
    </xf>
    <xf numFmtId="0" fontId="16" fillId="2" borderId="51" xfId="0" applyFont="1" applyFill="1" applyBorder="1" applyAlignment="1">
      <alignment vertical="center" wrapText="1"/>
    </xf>
    <xf numFmtId="0" fontId="6" fillId="0" borderId="0" xfId="0" applyFont="1" applyAlignment="1">
      <alignment horizontal="right" vertical="center"/>
    </xf>
    <xf numFmtId="164" fontId="18" fillId="0" borderId="17" xfId="0" applyNumberFormat="1" applyFont="1" applyBorder="1" applyAlignment="1">
      <alignment horizontal="center" vertical="center"/>
    </xf>
    <xf numFmtId="0" fontId="12" fillId="13" borderId="0" xfId="0" applyFont="1" applyFill="1" applyAlignment="1">
      <alignment horizontal="right" vertical="center"/>
    </xf>
    <xf numFmtId="0" fontId="19" fillId="10" borderId="0" xfId="0" applyFont="1" applyFill="1" applyAlignment="1">
      <alignment horizontal="center" vertical="center"/>
    </xf>
    <xf numFmtId="0" fontId="10" fillId="10" borderId="0" xfId="0" applyFont="1" applyFill="1"/>
    <xf numFmtId="3" fontId="10" fillId="10" borderId="0" xfId="0" applyNumberFormat="1" applyFont="1" applyFill="1" applyAlignment="1">
      <alignment horizontal="right"/>
    </xf>
    <xf numFmtId="3" fontId="10" fillId="0" borderId="0" xfId="0" applyNumberFormat="1" applyFont="1" applyAlignment="1">
      <alignment horizontal="right"/>
    </xf>
    <xf numFmtId="0" fontId="33" fillId="0" borderId="0" xfId="0" applyFont="1"/>
    <xf numFmtId="164" fontId="10" fillId="0" borderId="84" xfId="1" applyNumberFormat="1" applyFont="1" applyBorder="1" applyAlignment="1" applyProtection="1">
      <alignment horizontal="right" vertical="center" wrapText="1"/>
      <protection locked="0"/>
    </xf>
    <xf numFmtId="164" fontId="10" fillId="0" borderId="124" xfId="1" applyNumberFormat="1" applyFont="1" applyBorder="1" applyAlignment="1" applyProtection="1">
      <alignment horizontal="right" vertical="center" wrapText="1"/>
      <protection locked="0"/>
    </xf>
    <xf numFmtId="0" fontId="5" fillId="0" borderId="21" xfId="0" applyFont="1" applyBorder="1" applyAlignment="1">
      <alignment wrapText="1"/>
    </xf>
    <xf numFmtId="0" fontId="63" fillId="25" borderId="10" xfId="0" applyFont="1" applyFill="1" applyBorder="1" applyAlignment="1">
      <alignment horizontal="center" vertical="center" wrapText="1"/>
    </xf>
    <xf numFmtId="1" fontId="0" fillId="0" borderId="0" xfId="0" applyNumberFormat="1"/>
    <xf numFmtId="0" fontId="0" fillId="0" borderId="0" xfId="0" applyAlignment="1">
      <alignment horizontal="center"/>
    </xf>
    <xf numFmtId="0" fontId="10" fillId="0" borderId="10" xfId="0" applyFont="1" applyBorder="1" applyAlignment="1" applyProtection="1">
      <alignment horizontal="center" vertical="center"/>
    </xf>
    <xf numFmtId="0" fontId="5" fillId="0" borderId="43" xfId="0" applyFont="1" applyBorder="1"/>
    <xf numFmtId="0" fontId="5" fillId="0" borderId="45" xfId="0" applyFont="1" applyBorder="1" applyAlignment="1">
      <alignment wrapText="1"/>
    </xf>
    <xf numFmtId="0" fontId="5" fillId="0" borderId="48" xfId="0" applyFont="1" applyBorder="1" applyAlignment="1">
      <alignment wrapText="1"/>
    </xf>
    <xf numFmtId="0" fontId="0" fillId="0" borderId="96" xfId="0" applyBorder="1"/>
    <xf numFmtId="0" fontId="0" fillId="0" borderId="95" xfId="0" applyBorder="1"/>
    <xf numFmtId="1" fontId="0" fillId="10" borderId="0" xfId="0" applyNumberFormat="1" applyFill="1"/>
    <xf numFmtId="1" fontId="0" fillId="10" borderId="99" xfId="0" applyNumberFormat="1" applyFill="1" applyBorder="1"/>
    <xf numFmtId="0" fontId="53" fillId="0" borderId="9" xfId="0" applyFont="1" applyBorder="1" applyAlignment="1" applyProtection="1">
      <alignment vertical="center" wrapText="1" readingOrder="1"/>
      <protection locked="0"/>
    </xf>
    <xf numFmtId="171" fontId="5" fillId="26" borderId="0" xfId="0" applyNumberFormat="1" applyFont="1" applyFill="1"/>
    <xf numFmtId="0" fontId="29" fillId="16" borderId="29" xfId="0" applyFont="1" applyFill="1" applyBorder="1" applyAlignment="1" applyProtection="1">
      <alignment horizontal="right"/>
    </xf>
    <xf numFmtId="0" fontId="0" fillId="0" borderId="30" xfId="0" applyBorder="1" applyAlignment="1">
      <alignment horizontal="right"/>
    </xf>
    <xf numFmtId="0" fontId="9" fillId="5" borderId="26" xfId="0" applyFont="1" applyFill="1" applyBorder="1" applyAlignment="1" applyProtection="1">
      <alignment horizontal="left" vertical="center"/>
    </xf>
    <xf numFmtId="0" fontId="0" fillId="0" borderId="23" xfId="0" applyBorder="1" applyAlignment="1">
      <alignment horizontal="left" vertical="center"/>
    </xf>
    <xf numFmtId="0" fontId="0" fillId="0" borderId="123" xfId="0" applyBorder="1" applyAlignment="1">
      <alignment horizontal="left" vertical="center"/>
    </xf>
    <xf numFmtId="38" fontId="6" fillId="5" borderId="16" xfId="0" applyNumberFormat="1" applyFont="1" applyFill="1" applyBorder="1" applyAlignment="1" applyProtection="1">
      <alignment horizontal="center" vertical="center" wrapText="1"/>
    </xf>
    <xf numFmtId="38" fontId="6" fillId="5" borderId="23" xfId="0" applyNumberFormat="1" applyFont="1" applyFill="1" applyBorder="1" applyAlignment="1" applyProtection="1">
      <alignment horizontal="center" vertical="center" wrapText="1"/>
    </xf>
    <xf numFmtId="38" fontId="6" fillId="5" borderId="32" xfId="0" applyNumberFormat="1" applyFont="1" applyFill="1" applyBorder="1" applyAlignment="1" applyProtection="1">
      <alignment horizontal="center" vertical="center" wrapText="1"/>
    </xf>
    <xf numFmtId="0" fontId="6" fillId="0" borderId="48" xfId="0" applyNumberFormat="1" applyFont="1" applyBorder="1" applyAlignment="1" applyProtection="1">
      <alignment horizontal="left" vertical="center"/>
      <protection locked="0"/>
    </xf>
    <xf numFmtId="0" fontId="6" fillId="0" borderId="46" xfId="0" applyNumberFormat="1" applyFont="1" applyBorder="1" applyAlignment="1" applyProtection="1">
      <alignment horizontal="left" vertical="center"/>
      <protection locked="0"/>
    </xf>
    <xf numFmtId="0" fontId="6" fillId="5" borderId="63" xfId="0" applyFont="1" applyFill="1" applyBorder="1" applyAlignment="1" applyProtection="1">
      <alignment horizontal="left" vertical="center" wrapText="1" indent="1"/>
    </xf>
    <xf numFmtId="0" fontId="6" fillId="5" borderId="69" xfId="0" applyFont="1" applyFill="1" applyBorder="1" applyAlignment="1" applyProtection="1">
      <alignment horizontal="left" vertical="center" wrapText="1" indent="1"/>
    </xf>
    <xf numFmtId="0" fontId="6" fillId="5" borderId="72" xfId="0" applyFont="1" applyFill="1" applyBorder="1" applyAlignment="1" applyProtection="1">
      <alignment horizontal="left" vertical="center" wrapText="1" indent="1"/>
    </xf>
    <xf numFmtId="0" fontId="29" fillId="16" borderId="24" xfId="0" applyFont="1" applyFill="1" applyBorder="1" applyAlignment="1" applyProtection="1">
      <alignment horizontal="left"/>
    </xf>
    <xf numFmtId="0" fontId="29" fillId="16" borderId="0" xfId="0" applyFont="1" applyFill="1" applyBorder="1" applyAlignment="1" applyProtection="1">
      <alignment horizontal="left"/>
    </xf>
    <xf numFmtId="0" fontId="29" fillId="16" borderId="25" xfId="0" applyFont="1" applyFill="1" applyBorder="1" applyAlignment="1" applyProtection="1">
      <alignment horizontal="left"/>
    </xf>
    <xf numFmtId="0" fontId="6" fillId="5" borderId="3" xfId="0" applyFont="1" applyFill="1" applyBorder="1" applyAlignment="1" applyProtection="1">
      <alignment horizontal="left" vertical="center" wrapText="1" indent="1"/>
    </xf>
    <xf numFmtId="0" fontId="8" fillId="5" borderId="10" xfId="0" applyFont="1" applyFill="1" applyBorder="1" applyAlignment="1" applyProtection="1">
      <alignment horizontal="left" vertical="center" wrapText="1" indent="1"/>
    </xf>
    <xf numFmtId="0" fontId="9" fillId="5" borderId="38" xfId="0" applyFont="1" applyFill="1" applyBorder="1" applyAlignment="1" applyProtection="1">
      <alignment horizontal="left" vertical="center" wrapText="1"/>
    </xf>
    <xf numFmtId="0" fontId="9" fillId="5" borderId="76" xfId="0" applyFont="1" applyFill="1" applyBorder="1" applyAlignment="1" applyProtection="1">
      <alignment horizontal="left" vertical="center" wrapText="1"/>
    </xf>
    <xf numFmtId="0" fontId="9" fillId="5" borderId="49" xfId="0" applyFont="1" applyFill="1" applyBorder="1" applyAlignment="1" applyProtection="1">
      <alignment horizontal="left" vertical="center" wrapText="1"/>
    </xf>
    <xf numFmtId="0" fontId="54" fillId="13" borderId="0" xfId="0" applyFont="1" applyFill="1" applyBorder="1" applyAlignment="1" applyProtection="1">
      <alignment horizontal="left" vertical="center" wrapText="1"/>
    </xf>
    <xf numFmtId="0" fontId="6" fillId="5" borderId="3" xfId="0" applyFont="1" applyFill="1" applyBorder="1" applyAlignment="1" applyProtection="1">
      <alignment horizontal="left" vertical="center"/>
    </xf>
    <xf numFmtId="0" fontId="6" fillId="5" borderId="10" xfId="0" applyFont="1" applyFill="1" applyBorder="1" applyAlignment="1" applyProtection="1">
      <alignment horizontal="left" vertical="center"/>
    </xf>
    <xf numFmtId="0" fontId="6" fillId="5" borderId="63" xfId="0" applyFont="1" applyFill="1" applyBorder="1" applyAlignment="1" applyProtection="1">
      <alignment horizontal="left" vertical="center" wrapText="1"/>
    </xf>
    <xf numFmtId="0" fontId="6" fillId="5" borderId="69" xfId="0" applyFont="1" applyFill="1" applyBorder="1" applyAlignment="1" applyProtection="1">
      <alignment horizontal="left" vertical="center" wrapText="1"/>
    </xf>
    <xf numFmtId="0" fontId="6" fillId="5" borderId="72" xfId="0" applyFont="1" applyFill="1" applyBorder="1" applyAlignment="1" applyProtection="1">
      <alignment horizontal="left" vertical="center" wrapText="1"/>
    </xf>
    <xf numFmtId="166" fontId="18" fillId="9" borderId="21" xfId="0" applyNumberFormat="1" applyFont="1" applyFill="1" applyBorder="1" applyAlignment="1" applyProtection="1">
      <alignment horizontal="center" vertical="center" wrapText="1"/>
    </xf>
    <xf numFmtId="166" fontId="18" fillId="9" borderId="9" xfId="0" applyNumberFormat="1" applyFont="1" applyFill="1" applyBorder="1" applyAlignment="1" applyProtection="1">
      <alignment horizontal="center" vertical="center" wrapText="1"/>
    </xf>
    <xf numFmtId="0" fontId="6" fillId="16" borderId="24" xfId="0" applyFont="1" applyFill="1" applyBorder="1" applyAlignment="1" applyProtection="1">
      <alignment horizontal="left" vertical="center" wrapText="1"/>
    </xf>
    <xf numFmtId="0" fontId="6" fillId="16" borderId="82" xfId="0" applyFont="1" applyFill="1" applyBorder="1" applyAlignment="1" applyProtection="1">
      <alignment horizontal="left" vertical="center"/>
    </xf>
    <xf numFmtId="0" fontId="6" fillId="16" borderId="40" xfId="0" applyFont="1" applyFill="1" applyBorder="1" applyAlignment="1" applyProtection="1">
      <alignment horizontal="left" vertical="center"/>
    </xf>
    <xf numFmtId="0" fontId="6" fillId="16" borderId="81" xfId="0" applyFont="1" applyFill="1" applyBorder="1" applyAlignment="1" applyProtection="1">
      <alignment horizontal="left" vertical="center"/>
    </xf>
    <xf numFmtId="0" fontId="6" fillId="5" borderId="50"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9" fillId="12" borderId="64" xfId="0" applyFont="1" applyFill="1" applyBorder="1" applyAlignment="1" applyProtection="1">
      <alignment horizontal="left" vertical="center"/>
    </xf>
    <xf numFmtId="0" fontId="9" fillId="12" borderId="65" xfId="0" applyFont="1" applyFill="1" applyBorder="1" applyAlignment="1" applyProtection="1">
      <alignment horizontal="left" vertical="center"/>
    </xf>
    <xf numFmtId="0" fontId="9" fillId="12" borderId="66" xfId="0" applyFont="1" applyFill="1" applyBorder="1" applyAlignment="1" applyProtection="1">
      <alignment horizontal="left" vertical="center"/>
    </xf>
    <xf numFmtId="0" fontId="11" fillId="0" borderId="73" xfId="0" applyFont="1" applyFill="1" applyBorder="1" applyAlignment="1" applyProtection="1">
      <alignment horizontal="left" vertical="center" wrapText="1"/>
    </xf>
    <xf numFmtId="0" fontId="11" fillId="0" borderId="74" xfId="0" applyFont="1" applyFill="1" applyBorder="1" applyAlignment="1" applyProtection="1">
      <alignment horizontal="left" vertical="center"/>
    </xf>
    <xf numFmtId="0" fontId="11" fillId="0" borderId="75" xfId="0" applyFont="1" applyFill="1" applyBorder="1" applyAlignment="1" applyProtection="1">
      <alignment horizontal="left" vertical="center"/>
    </xf>
    <xf numFmtId="38" fontId="6" fillId="5" borderId="9" xfId="0" applyNumberFormat="1" applyFont="1" applyFill="1" applyBorder="1" applyAlignment="1" applyProtection="1">
      <alignment horizontal="center" vertical="center" wrapText="1"/>
    </xf>
    <xf numFmtId="0" fontId="6" fillId="5" borderId="19"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3"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167" fontId="18" fillId="9" borderId="9" xfId="0" applyNumberFormat="1" applyFont="1" applyFill="1" applyBorder="1" applyAlignment="1" applyProtection="1">
      <alignment horizontal="center" vertical="center" wrapText="1"/>
    </xf>
    <xf numFmtId="167" fontId="18" fillId="9" borderId="10" xfId="0" applyNumberFormat="1" applyFont="1" applyFill="1" applyBorder="1" applyAlignment="1" applyProtection="1">
      <alignment horizontal="center" vertical="center" wrapText="1"/>
    </xf>
    <xf numFmtId="0" fontId="6" fillId="5" borderId="80" xfId="0" applyFont="1" applyFill="1" applyBorder="1" applyAlignment="1" applyProtection="1">
      <alignment horizontal="center" vertical="center" wrapText="1"/>
    </xf>
    <xf numFmtId="0" fontId="30" fillId="5" borderId="38" xfId="0" applyFont="1" applyFill="1" applyBorder="1" applyAlignment="1" applyProtection="1">
      <alignment horizontal="left"/>
    </xf>
    <xf numFmtId="0" fontId="30" fillId="5" borderId="76" xfId="0" applyFont="1" applyFill="1" applyBorder="1" applyAlignment="1" applyProtection="1">
      <alignment horizontal="left"/>
    </xf>
    <xf numFmtId="0" fontId="30" fillId="5" borderId="49" xfId="0" applyFont="1" applyFill="1" applyBorder="1" applyAlignment="1" applyProtection="1">
      <alignment horizontal="left"/>
    </xf>
    <xf numFmtId="0" fontId="37" fillId="5" borderId="29" xfId="4" applyFont="1" applyFill="1" applyBorder="1" applyAlignment="1" applyProtection="1">
      <alignment horizontal="left" vertical="center" wrapText="1"/>
    </xf>
    <xf numFmtId="0" fontId="37" fillId="5" borderId="30" xfId="4" applyFont="1" applyFill="1" applyBorder="1" applyAlignment="1" applyProtection="1">
      <alignment horizontal="left" vertical="center" wrapText="1"/>
    </xf>
    <xf numFmtId="0" fontId="37" fillId="5" borderId="31" xfId="4" applyFont="1" applyFill="1" applyBorder="1" applyAlignment="1" applyProtection="1">
      <alignment horizontal="left" vertical="center" wrapText="1"/>
    </xf>
    <xf numFmtId="164" fontId="6" fillId="5" borderId="9" xfId="0" applyNumberFormat="1" applyFont="1" applyFill="1" applyBorder="1" applyAlignment="1" applyProtection="1">
      <alignment horizontal="center" vertical="center" wrapText="1"/>
    </xf>
    <xf numFmtId="164" fontId="6" fillId="5" borderId="10" xfId="0" applyNumberFormat="1" applyFont="1" applyFill="1" applyBorder="1" applyAlignment="1" applyProtection="1">
      <alignment horizontal="center" vertical="center" wrapText="1"/>
    </xf>
    <xf numFmtId="0" fontId="6" fillId="2" borderId="61" xfId="0" applyFont="1" applyFill="1" applyBorder="1" applyAlignment="1" applyProtection="1">
      <alignment horizontal="left" vertical="center"/>
    </xf>
    <xf numFmtId="0" fontId="6" fillId="2" borderId="60" xfId="0" applyFont="1" applyFill="1" applyBorder="1" applyAlignment="1" applyProtection="1">
      <alignment horizontal="left" vertical="center"/>
    </xf>
    <xf numFmtId="164" fontId="6" fillId="5" borderId="56" xfId="0" applyNumberFormat="1" applyFont="1" applyFill="1" applyBorder="1" applyAlignment="1" applyProtection="1">
      <alignment horizontal="center" vertical="center" wrapText="1"/>
    </xf>
    <xf numFmtId="164" fontId="6" fillId="5" borderId="2" xfId="0" applyNumberFormat="1" applyFont="1" applyFill="1" applyBorder="1" applyAlignment="1" applyProtection="1">
      <alignment horizontal="center" vertical="center" wrapText="1"/>
    </xf>
    <xf numFmtId="0" fontId="6" fillId="5" borderId="55" xfId="0" applyFont="1" applyFill="1" applyBorder="1" applyAlignment="1" applyProtection="1">
      <alignment horizontal="center" vertical="center"/>
    </xf>
    <xf numFmtId="0" fontId="6" fillId="5" borderId="10" xfId="0" applyFont="1" applyFill="1" applyBorder="1" applyAlignment="1" applyProtection="1">
      <alignment horizontal="center" vertical="center"/>
    </xf>
    <xf numFmtId="0" fontId="6" fillId="5" borderId="15" xfId="0" applyFont="1" applyFill="1" applyBorder="1" applyAlignment="1" applyProtection="1">
      <alignment horizontal="left" vertical="center" wrapText="1"/>
    </xf>
    <xf numFmtId="0" fontId="6" fillId="5" borderId="55" xfId="0" applyFont="1" applyFill="1" applyBorder="1" applyAlignment="1" applyProtection="1">
      <alignment horizontal="left" vertical="center" wrapText="1"/>
    </xf>
    <xf numFmtId="0" fontId="12" fillId="5" borderId="13" xfId="0" applyFont="1" applyFill="1" applyBorder="1" applyAlignment="1" applyProtection="1">
      <alignment horizontal="left" vertical="center" wrapText="1"/>
    </xf>
    <xf numFmtId="0" fontId="0" fillId="0" borderId="33" xfId="0" applyBorder="1" applyAlignment="1">
      <alignment horizontal="left" vertical="center" wrapText="1"/>
    </xf>
    <xf numFmtId="0" fontId="6" fillId="2" borderId="63" xfId="0" applyFont="1" applyFill="1" applyBorder="1" applyAlignment="1" applyProtection="1">
      <alignment horizontal="left" vertical="center" wrapText="1"/>
    </xf>
    <xf numFmtId="0" fontId="0" fillId="0" borderId="72" xfId="0" applyBorder="1" applyAlignment="1">
      <alignment horizontal="left" vertical="center" wrapText="1"/>
    </xf>
    <xf numFmtId="38" fontId="5" fillId="3" borderId="70" xfId="0" applyNumberFormat="1" applyFont="1" applyFill="1" applyBorder="1" applyAlignment="1" applyProtection="1">
      <alignment horizontal="center"/>
    </xf>
    <xf numFmtId="0" fontId="5" fillId="3" borderId="72" xfId="0" applyFont="1" applyFill="1" applyBorder="1" applyAlignment="1" applyProtection="1">
      <alignment horizontal="center"/>
    </xf>
    <xf numFmtId="0" fontId="6" fillId="5" borderId="13" xfId="0" applyFont="1" applyFill="1" applyBorder="1" applyAlignment="1" applyProtection="1">
      <alignment horizontal="left" vertical="center"/>
    </xf>
    <xf numFmtId="0" fontId="6" fillId="5" borderId="33" xfId="0" applyFont="1" applyFill="1" applyBorder="1" applyAlignment="1" applyProtection="1">
      <alignment horizontal="left" vertical="center"/>
    </xf>
    <xf numFmtId="0" fontId="6" fillId="5" borderId="59" xfId="0" applyFont="1" applyFill="1" applyBorder="1" applyAlignment="1" applyProtection="1">
      <alignment horizontal="left" vertical="center"/>
    </xf>
    <xf numFmtId="0" fontId="13" fillId="6" borderId="0" xfId="0" applyFont="1" applyFill="1" applyAlignment="1" applyProtection="1">
      <alignment horizontal="center" vertical="center" wrapText="1"/>
    </xf>
    <xf numFmtId="0" fontId="14" fillId="6" borderId="25" xfId="0" applyFont="1" applyFill="1" applyBorder="1" applyAlignment="1" applyProtection="1">
      <alignment horizontal="center" vertical="center" wrapText="1"/>
    </xf>
    <xf numFmtId="49" fontId="20" fillId="2" borderId="0" xfId="0" applyNumberFormat="1" applyFont="1" applyFill="1" applyBorder="1" applyAlignment="1" applyProtection="1">
      <alignment horizontal="left" vertical="center"/>
    </xf>
    <xf numFmtId="0" fontId="10" fillId="0" borderId="43"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0" fillId="0" borderId="44" xfId="0" applyNumberFormat="1" applyFont="1" applyFill="1" applyBorder="1" applyAlignment="1" applyProtection="1">
      <alignment horizontal="left" vertical="center" wrapText="1"/>
    </xf>
    <xf numFmtId="49" fontId="8" fillId="5" borderId="45" xfId="0" applyNumberFormat="1" applyFont="1" applyFill="1" applyBorder="1" applyAlignment="1" applyProtection="1">
      <alignment horizontal="right" vertical="center"/>
    </xf>
    <xf numFmtId="49" fontId="8" fillId="5" borderId="48" xfId="0" applyNumberFormat="1" applyFont="1" applyFill="1" applyBorder="1" applyAlignment="1" applyProtection="1">
      <alignment horizontal="right" vertical="center"/>
    </xf>
    <xf numFmtId="1" fontId="57" fillId="0" borderId="19" xfId="0" applyNumberFormat="1" applyFont="1" applyBorder="1" applyAlignment="1" applyProtection="1">
      <alignment horizontal="right" vertical="center"/>
    </xf>
    <xf numFmtId="1" fontId="57" fillId="0" borderId="9" xfId="0" applyNumberFormat="1" applyFont="1" applyBorder="1" applyAlignment="1" applyProtection="1">
      <alignment horizontal="right" vertical="center"/>
    </xf>
    <xf numFmtId="49" fontId="7" fillId="2" borderId="120" xfId="0" applyNumberFormat="1" applyFont="1" applyFill="1" applyBorder="1" applyAlignment="1" applyProtection="1">
      <alignment horizontal="center" vertical="center"/>
    </xf>
    <xf numFmtId="49" fontId="7" fillId="2" borderId="80" xfId="0" applyNumberFormat="1" applyFont="1" applyFill="1" applyBorder="1" applyAlignment="1" applyProtection="1">
      <alignment horizontal="center" vertical="center"/>
    </xf>
    <xf numFmtId="49" fontId="9" fillId="8" borderId="43" xfId="0" applyNumberFormat="1" applyFont="1" applyFill="1" applyBorder="1" applyAlignment="1" applyProtection="1">
      <alignment horizontal="left" vertical="center" wrapText="1"/>
    </xf>
    <xf numFmtId="49" fontId="9" fillId="8" borderId="1" xfId="0" applyNumberFormat="1" applyFont="1" applyFill="1" applyBorder="1" applyAlignment="1" applyProtection="1">
      <alignment horizontal="left" vertical="center"/>
    </xf>
    <xf numFmtId="49" fontId="9" fillId="8" borderId="44" xfId="0" applyNumberFormat="1" applyFont="1" applyFill="1" applyBorder="1" applyAlignment="1" applyProtection="1">
      <alignment horizontal="left" vertical="center"/>
    </xf>
    <xf numFmtId="49" fontId="8" fillId="8" borderId="1" xfId="0" applyNumberFormat="1" applyFont="1" applyFill="1" applyBorder="1" applyAlignment="1" applyProtection="1">
      <alignment horizontal="left" vertical="center" wrapText="1"/>
    </xf>
    <xf numFmtId="49" fontId="8" fillId="8" borderId="44" xfId="0" applyNumberFormat="1" applyFont="1" applyFill="1" applyBorder="1" applyAlignment="1" applyProtection="1">
      <alignment horizontal="left" vertical="center" wrapText="1"/>
    </xf>
    <xf numFmtId="0" fontId="9" fillId="0" borderId="14" xfId="0" applyNumberFormat="1" applyFont="1" applyBorder="1" applyAlignment="1" applyProtection="1">
      <alignment horizontal="left" vertical="center"/>
    </xf>
    <xf numFmtId="0" fontId="9" fillId="0" borderId="118" xfId="0" applyNumberFormat="1" applyFont="1" applyBorder="1" applyAlignment="1" applyProtection="1">
      <alignment horizontal="left" vertical="center"/>
    </xf>
    <xf numFmtId="0" fontId="9" fillId="0" borderId="121" xfId="0" applyNumberFormat="1" applyFont="1" applyBorder="1" applyAlignment="1" applyProtection="1">
      <alignment horizontal="left" vertical="center"/>
    </xf>
    <xf numFmtId="1" fontId="57" fillId="0" borderId="3" xfId="0" applyNumberFormat="1" applyFont="1" applyBorder="1" applyAlignment="1" applyProtection="1">
      <alignment horizontal="right" vertical="center"/>
    </xf>
    <xf numFmtId="1" fontId="57" fillId="0" borderId="10" xfId="0" applyNumberFormat="1" applyFont="1" applyBorder="1" applyAlignment="1" applyProtection="1">
      <alignment horizontal="right" vertical="center"/>
    </xf>
    <xf numFmtId="1" fontId="57" fillId="0" borderId="61" xfId="0" applyNumberFormat="1" applyFont="1" applyBorder="1" applyAlignment="1" applyProtection="1">
      <alignment horizontal="right" vertical="center"/>
    </xf>
    <xf numFmtId="1" fontId="57" fillId="0" borderId="60" xfId="0" applyNumberFormat="1" applyFont="1" applyBorder="1" applyAlignment="1" applyProtection="1">
      <alignment horizontal="right" vertical="center"/>
    </xf>
    <xf numFmtId="1" fontId="28" fillId="14" borderId="0" xfId="0" applyNumberFormat="1" applyFont="1" applyFill="1" applyBorder="1" applyAlignment="1" applyProtection="1">
      <alignment horizontal="center" vertical="center" wrapText="1"/>
    </xf>
    <xf numFmtId="49" fontId="9" fillId="5" borderId="45" xfId="0" applyNumberFormat="1" applyFont="1" applyFill="1" applyBorder="1" applyAlignment="1" applyProtection="1">
      <alignment horizontal="left" vertical="center" wrapText="1"/>
    </xf>
    <xf numFmtId="49" fontId="9" fillId="5" borderId="47" xfId="0" applyNumberFormat="1" applyFont="1" applyFill="1" applyBorder="1" applyAlignment="1" applyProtection="1">
      <alignment horizontal="left" vertical="center" wrapText="1"/>
    </xf>
    <xf numFmtId="49" fontId="9" fillId="5" borderId="113" xfId="0" applyNumberFormat="1" applyFont="1" applyFill="1" applyBorder="1" applyAlignment="1" applyProtection="1">
      <alignment horizontal="left" vertical="center" wrapText="1"/>
    </xf>
    <xf numFmtId="49" fontId="9" fillId="5" borderId="48" xfId="0" applyNumberFormat="1" applyFont="1" applyFill="1" applyBorder="1" applyAlignment="1" applyProtection="1">
      <alignment horizontal="left" vertical="center" wrapText="1"/>
    </xf>
    <xf numFmtId="49" fontId="9" fillId="5" borderId="77" xfId="0" applyNumberFormat="1" applyFont="1" applyFill="1" applyBorder="1" applyAlignment="1" applyProtection="1">
      <alignment horizontal="left" vertical="center" wrapText="1"/>
    </xf>
    <xf numFmtId="0" fontId="28" fillId="8" borderId="0" xfId="0" applyFont="1" applyFill="1" applyBorder="1" applyAlignment="1" applyProtection="1">
      <alignment horizontal="right" vertical="center" wrapText="1"/>
    </xf>
    <xf numFmtId="165" fontId="28" fillId="8" borderId="76" xfId="0" applyNumberFormat="1" applyFont="1" applyFill="1" applyBorder="1" applyAlignment="1" applyProtection="1">
      <alignment horizontal="right" vertical="center" wrapText="1"/>
    </xf>
    <xf numFmtId="1" fontId="8" fillId="10" borderId="63" xfId="0" applyNumberFormat="1" applyFont="1" applyFill="1" applyBorder="1" applyAlignment="1" applyProtection="1">
      <alignment horizontal="right" vertical="center"/>
    </xf>
    <xf numFmtId="1" fontId="8" fillId="10" borderId="69" xfId="0" applyNumberFormat="1" applyFont="1" applyFill="1" applyBorder="1" applyAlignment="1" applyProtection="1">
      <alignment horizontal="right" vertical="center"/>
    </xf>
    <xf numFmtId="49" fontId="11" fillId="10" borderId="26" xfId="0" applyNumberFormat="1" applyFont="1" applyFill="1" applyBorder="1" applyAlignment="1" applyProtection="1">
      <alignment horizontal="right" vertical="center"/>
    </xf>
    <xf numFmtId="49" fontId="11" fillId="10" borderId="23" xfId="0" applyNumberFormat="1" applyFont="1" applyFill="1" applyBorder="1" applyAlignment="1" applyProtection="1">
      <alignment horizontal="right" vertical="center"/>
    </xf>
    <xf numFmtId="0" fontId="11" fillId="10" borderId="40" xfId="0" applyFont="1" applyFill="1" applyBorder="1" applyAlignment="1" applyProtection="1">
      <alignment horizontal="right" vertical="center"/>
    </xf>
    <xf numFmtId="0" fontId="11" fillId="10" borderId="42" xfId="0" applyFont="1" applyFill="1" applyBorder="1" applyAlignment="1" applyProtection="1">
      <alignment horizontal="right" vertical="center"/>
    </xf>
    <xf numFmtId="0" fontId="18" fillId="6" borderId="70" xfId="0" applyFont="1" applyFill="1" applyBorder="1" applyAlignment="1">
      <alignment horizontal="left" vertical="center"/>
    </xf>
    <xf numFmtId="0" fontId="18" fillId="6" borderId="69" xfId="0" applyFont="1" applyFill="1" applyBorder="1" applyAlignment="1">
      <alignment horizontal="left" vertical="center"/>
    </xf>
    <xf numFmtId="0" fontId="18" fillId="6" borderId="71" xfId="0" applyFont="1" applyFill="1" applyBorder="1" applyAlignment="1">
      <alignment horizontal="left" vertical="center"/>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8" fillId="0" borderId="64" xfId="0" applyFont="1" applyBorder="1" applyAlignment="1">
      <alignment horizontal="left" vertical="center"/>
    </xf>
    <xf numFmtId="0" fontId="8" fillId="0" borderId="66" xfId="0" applyFont="1" applyBorder="1" applyAlignment="1">
      <alignment horizontal="left" vertical="center"/>
    </xf>
    <xf numFmtId="0" fontId="18" fillId="6" borderId="28" xfId="0" applyFont="1" applyFill="1" applyBorder="1" applyAlignment="1">
      <alignment horizontal="left" vertical="center"/>
    </xf>
    <xf numFmtId="0" fontId="18" fillId="6" borderId="78" xfId="0" applyFont="1" applyFill="1" applyBorder="1" applyAlignment="1">
      <alignment horizontal="left" vertical="center"/>
    </xf>
    <xf numFmtId="0" fontId="18" fillId="6" borderId="7" xfId="0" applyFont="1" applyFill="1" applyBorder="1" applyAlignment="1">
      <alignment horizontal="left" vertical="center"/>
    </xf>
    <xf numFmtId="0" fontId="18" fillId="6" borderId="33" xfId="0" applyFont="1" applyFill="1" applyBorder="1" applyAlignment="1">
      <alignment horizontal="left" vertical="center"/>
    </xf>
    <xf numFmtId="0" fontId="18" fillId="6" borderId="79" xfId="0" applyFont="1" applyFill="1" applyBorder="1" applyAlignment="1">
      <alignment horizontal="left" vertical="center"/>
    </xf>
    <xf numFmtId="166" fontId="18" fillId="6" borderId="7" xfId="0" applyNumberFormat="1" applyFont="1" applyFill="1" applyBorder="1" applyAlignment="1">
      <alignment horizontal="left" vertical="center"/>
    </xf>
    <xf numFmtId="166" fontId="18" fillId="6" borderId="33" xfId="0" applyNumberFormat="1" applyFont="1" applyFill="1" applyBorder="1" applyAlignment="1">
      <alignment horizontal="left" vertical="center"/>
    </xf>
    <xf numFmtId="166" fontId="18" fillId="6" borderId="79" xfId="0" applyNumberFormat="1" applyFont="1" applyFill="1" applyBorder="1" applyAlignment="1">
      <alignment horizontal="left" vertical="center"/>
    </xf>
    <xf numFmtId="0" fontId="7" fillId="4" borderId="40" xfId="0" applyFont="1" applyFill="1" applyBorder="1" applyAlignment="1">
      <alignment horizontal="left" vertical="center" wrapText="1" indent="1"/>
    </xf>
    <xf numFmtId="0" fontId="7" fillId="4" borderId="42" xfId="0" applyFont="1" applyFill="1" applyBorder="1" applyAlignment="1">
      <alignment horizontal="left" vertical="center" wrapText="1" indent="1"/>
    </xf>
    <xf numFmtId="0" fontId="0" fillId="4" borderId="42" xfId="0" applyFill="1" applyBorder="1" applyAlignment="1">
      <alignment horizontal="left" vertical="center" wrapText="1" indent="1"/>
    </xf>
    <xf numFmtId="0" fontId="0" fillId="4" borderId="41" xfId="0" applyFill="1" applyBorder="1" applyAlignment="1">
      <alignment horizontal="left" vertical="center" wrapText="1" indent="1"/>
    </xf>
    <xf numFmtId="0" fontId="7" fillId="4" borderId="26"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0" fillId="4" borderId="23" xfId="0" applyFill="1" applyBorder="1" applyAlignment="1">
      <alignment horizontal="left" vertical="center" wrapText="1" indent="1"/>
    </xf>
    <xf numFmtId="0" fontId="0" fillId="4" borderId="32" xfId="0" applyFill="1" applyBorder="1" applyAlignment="1">
      <alignment horizontal="left" vertical="center" wrapText="1" indent="1"/>
    </xf>
    <xf numFmtId="0" fontId="10" fillId="0" borderId="27" xfId="0" applyFont="1" applyBorder="1" applyAlignment="1">
      <alignment horizontal="left" vertical="center" wrapText="1" indent="1"/>
    </xf>
    <xf numFmtId="0" fontId="10" fillId="0" borderId="117" xfId="0" applyFont="1" applyBorder="1" applyAlignment="1">
      <alignment horizontal="left" vertical="center" wrapText="1" indent="1"/>
    </xf>
    <xf numFmtId="0" fontId="10" fillId="0" borderId="34" xfId="0" applyFont="1" applyBorder="1" applyAlignment="1">
      <alignment horizontal="left" vertical="center" wrapText="1" indent="1"/>
    </xf>
    <xf numFmtId="0" fontId="7" fillId="2" borderId="26" xfId="0" applyFont="1" applyFill="1" applyBorder="1" applyAlignment="1">
      <alignment horizontal="left" vertical="center" wrapText="1" indent="1"/>
    </xf>
    <xf numFmtId="0" fontId="7" fillId="2" borderId="23" xfId="0" applyFont="1" applyFill="1" applyBorder="1" applyAlignment="1">
      <alignment horizontal="left" vertical="center" wrapText="1" indent="1"/>
    </xf>
    <xf numFmtId="0" fontId="0" fillId="2" borderId="23" xfId="0" applyFill="1" applyBorder="1" applyAlignment="1">
      <alignment horizontal="left" vertical="center" wrapText="1" indent="1"/>
    </xf>
    <xf numFmtId="0" fontId="0" fillId="2" borderId="32" xfId="0" applyFill="1" applyBorder="1" applyAlignment="1">
      <alignment horizontal="left" vertical="center" wrapText="1" indent="1"/>
    </xf>
    <xf numFmtId="0" fontId="7" fillId="4" borderId="32" xfId="0" applyFont="1" applyFill="1" applyBorder="1" applyAlignment="1">
      <alignment horizontal="left" vertical="center" wrapText="1" indent="1"/>
    </xf>
    <xf numFmtId="49" fontId="11" fillId="0" borderId="40" xfId="0" applyNumberFormat="1" applyFont="1" applyBorder="1" applyAlignment="1" applyProtection="1">
      <alignment horizontal="left" vertical="center" wrapText="1" indent="1"/>
      <protection hidden="1"/>
    </xf>
    <xf numFmtId="49" fontId="11" fillId="0" borderId="42" xfId="0" applyNumberFormat="1" applyFont="1" applyBorder="1" applyAlignment="1" applyProtection="1">
      <alignment horizontal="left" vertical="center" wrapText="1" indent="1"/>
      <protection hidden="1"/>
    </xf>
    <xf numFmtId="49" fontId="11" fillId="0" borderId="41" xfId="0" applyNumberFormat="1" applyFont="1" applyBorder="1" applyAlignment="1" applyProtection="1">
      <alignment horizontal="left" vertical="center" wrapText="1" indent="1"/>
      <protection hidden="1"/>
    </xf>
    <xf numFmtId="0" fontId="5" fillId="0" borderId="43" xfId="0" applyFont="1" applyBorder="1" applyAlignment="1" applyProtection="1">
      <alignment horizontal="left" vertical="center"/>
      <protection hidden="1"/>
    </xf>
    <xf numFmtId="0" fontId="5" fillId="0" borderId="44" xfId="0" applyFont="1" applyBorder="1" applyAlignment="1" applyProtection="1">
      <alignment horizontal="left" vertical="center"/>
      <protection hidden="1"/>
    </xf>
    <xf numFmtId="164" fontId="0" fillId="0" borderId="43" xfId="0" applyNumberFormat="1" applyFont="1" applyBorder="1" applyAlignment="1" applyProtection="1">
      <alignment horizontal="left" vertical="center"/>
      <protection hidden="1"/>
    </xf>
    <xf numFmtId="164" fontId="0" fillId="0" borderId="44" xfId="0" applyNumberFormat="1" applyFont="1" applyBorder="1" applyAlignment="1" applyProtection="1">
      <alignment horizontal="left" vertical="center"/>
      <protection hidden="1"/>
    </xf>
    <xf numFmtId="0" fontId="9" fillId="0" borderId="68" xfId="0" applyNumberFormat="1" applyFont="1" applyFill="1" applyBorder="1" applyAlignment="1" applyProtection="1">
      <alignment horizontal="left" vertical="center"/>
      <protection hidden="1"/>
    </xf>
    <xf numFmtId="0" fontId="9" fillId="0" borderId="65" xfId="0" applyNumberFormat="1" applyFont="1" applyFill="1" applyBorder="1" applyAlignment="1" applyProtection="1">
      <alignment horizontal="left" vertical="center"/>
      <protection hidden="1"/>
    </xf>
    <xf numFmtId="0" fontId="9" fillId="0" borderId="66" xfId="0" applyNumberFormat="1" applyFont="1" applyFill="1" applyBorder="1" applyAlignment="1" applyProtection="1">
      <alignment horizontal="left" vertical="center"/>
      <protection hidden="1"/>
    </xf>
    <xf numFmtId="49" fontId="18" fillId="2" borderId="0" xfId="0" applyNumberFormat="1" applyFont="1" applyFill="1" applyBorder="1" applyAlignment="1" applyProtection="1">
      <alignment horizontal="left" vertical="center" wrapText="1"/>
      <protection hidden="1"/>
    </xf>
    <xf numFmtId="49" fontId="18" fillId="2" borderId="25" xfId="0" applyNumberFormat="1" applyFont="1" applyFill="1" applyBorder="1" applyAlignment="1" applyProtection="1">
      <alignment horizontal="left" vertical="center" wrapText="1"/>
      <protection hidden="1"/>
    </xf>
    <xf numFmtId="49" fontId="18" fillId="2" borderId="0" xfId="0" applyNumberFormat="1" applyFont="1" applyFill="1" applyBorder="1" applyAlignment="1" applyProtection="1">
      <alignment vertical="center" wrapText="1"/>
      <protection hidden="1"/>
    </xf>
    <xf numFmtId="0" fontId="0" fillId="0" borderId="0" xfId="0" applyAlignment="1">
      <alignment vertical="center" wrapText="1"/>
    </xf>
    <xf numFmtId="0" fontId="0" fillId="0" borderId="25" xfId="0" applyBorder="1" applyAlignment="1">
      <alignment vertical="center" wrapText="1"/>
    </xf>
    <xf numFmtId="166" fontId="5" fillId="0" borderId="10" xfId="0" applyNumberFormat="1" applyFont="1" applyBorder="1" applyAlignment="1" applyProtection="1">
      <alignment horizontal="left"/>
    </xf>
    <xf numFmtId="0" fontId="34" fillId="0" borderId="0" xfId="0" applyFont="1" applyAlignment="1">
      <alignment horizontal="left" vertical="center" wrapText="1"/>
    </xf>
    <xf numFmtId="0" fontId="5" fillId="0" borderId="10" xfId="0" applyFont="1" applyBorder="1" applyAlignment="1" applyProtection="1">
      <alignment horizontal="left"/>
    </xf>
    <xf numFmtId="0" fontId="8" fillId="5" borderId="10" xfId="0" applyFont="1" applyFill="1" applyBorder="1" applyAlignment="1" applyProtection="1">
      <alignment horizontal="left" vertical="center" wrapText="1"/>
    </xf>
    <xf numFmtId="167" fontId="18" fillId="10" borderId="10" xfId="0" applyNumberFormat="1" applyFont="1" applyFill="1" applyBorder="1" applyAlignment="1" applyProtection="1">
      <alignment horizontal="center" vertical="center" wrapText="1"/>
    </xf>
    <xf numFmtId="38" fontId="6" fillId="5" borderId="10" xfId="0" applyNumberFormat="1" applyFont="1" applyFill="1" applyBorder="1" applyAlignment="1" applyProtection="1">
      <alignment horizontal="center" vertical="center" wrapText="1"/>
    </xf>
    <xf numFmtId="0" fontId="9" fillId="5" borderId="10" xfId="0" applyFont="1" applyFill="1" applyBorder="1" applyAlignment="1" applyProtection="1">
      <alignment horizontal="left" vertical="center" wrapText="1"/>
    </xf>
    <xf numFmtId="0" fontId="18" fillId="10" borderId="10" xfId="0" applyFont="1" applyFill="1" applyBorder="1" applyAlignment="1" applyProtection="1">
      <alignment horizontal="left" vertical="center"/>
    </xf>
    <xf numFmtId="0" fontId="5" fillId="5" borderId="10" xfId="0" applyFont="1" applyFill="1" applyBorder="1" applyAlignment="1" applyProtection="1">
      <alignment horizontal="left"/>
    </xf>
    <xf numFmtId="0" fontId="0" fillId="0" borderId="10" xfId="0" applyBorder="1" applyAlignment="1" applyProtection="1">
      <alignment horizontal="left"/>
    </xf>
    <xf numFmtId="0" fontId="5" fillId="5" borderId="10" xfId="0" applyFont="1" applyFill="1" applyBorder="1" applyAlignment="1" applyProtection="1">
      <alignment horizontal="left" vertical="center"/>
    </xf>
    <xf numFmtId="0" fontId="0" fillId="0" borderId="10" xfId="0" applyBorder="1" applyAlignment="1" applyProtection="1">
      <alignment horizontal="left" wrapText="1"/>
    </xf>
    <xf numFmtId="0" fontId="0" fillId="0" borderId="7" xfId="0" applyBorder="1" applyAlignment="1" applyProtection="1">
      <alignment horizontal="left"/>
    </xf>
    <xf numFmtId="0" fontId="0" fillId="0" borderId="33" xfId="0" applyBorder="1" applyAlignment="1" applyProtection="1">
      <alignment horizontal="left"/>
    </xf>
    <xf numFmtId="0" fontId="0" fillId="0" borderId="59" xfId="0" applyBorder="1" applyAlignment="1" applyProtection="1">
      <alignment horizontal="left"/>
    </xf>
    <xf numFmtId="0" fontId="18" fillId="10" borderId="10" xfId="0" applyFont="1" applyFill="1" applyBorder="1" applyAlignment="1" applyProtection="1">
      <alignment horizontal="left" vertical="center" wrapText="1" indent="1"/>
    </xf>
    <xf numFmtId="0" fontId="11" fillId="10" borderId="10" xfId="0" applyFont="1" applyFill="1" applyBorder="1" applyAlignment="1" applyProtection="1">
      <alignment horizontal="left" vertical="center" wrapText="1" indent="1"/>
    </xf>
    <xf numFmtId="0" fontId="30" fillId="5" borderId="7" xfId="0" applyFont="1" applyFill="1" applyBorder="1" applyAlignment="1" applyProtection="1">
      <alignment horizontal="left"/>
    </xf>
    <xf numFmtId="0" fontId="30" fillId="5" borderId="33" xfId="0" applyFont="1" applyFill="1" applyBorder="1" applyAlignment="1" applyProtection="1">
      <alignment horizontal="left"/>
    </xf>
    <xf numFmtId="0" fontId="30" fillId="5" borderId="59" xfId="0" applyFont="1" applyFill="1" applyBorder="1" applyAlignment="1" applyProtection="1">
      <alignment horizontal="left"/>
    </xf>
    <xf numFmtId="0" fontId="6" fillId="5" borderId="11"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168" fontId="0" fillId="0" borderId="10" xfId="0" applyNumberFormat="1" applyBorder="1" applyAlignment="1" applyProtection="1">
      <alignment horizontal="center" vertical="center"/>
    </xf>
    <xf numFmtId="0" fontId="0" fillId="0" borderId="118" xfId="0" applyBorder="1" applyAlignment="1" applyProtection="1">
      <alignment horizontal="left"/>
    </xf>
    <xf numFmtId="0" fontId="0" fillId="0" borderId="121" xfId="0" applyBorder="1" applyAlignment="1" applyProtection="1">
      <alignment horizontal="left"/>
    </xf>
    <xf numFmtId="0" fontId="0" fillId="0" borderId="0" xfId="0" applyAlignment="1">
      <alignment horizontal="left"/>
    </xf>
    <xf numFmtId="0" fontId="0" fillId="0" borderId="82" xfId="0" applyBorder="1" applyAlignment="1">
      <alignment horizontal="left"/>
    </xf>
    <xf numFmtId="1" fontId="0" fillId="0" borderId="10" xfId="0" applyNumberFormat="1" applyBorder="1" applyAlignment="1" applyProtection="1">
      <alignment horizontal="center" vertical="center"/>
    </xf>
    <xf numFmtId="0" fontId="0" fillId="0" borderId="10" xfId="0" applyBorder="1" applyAlignment="1" applyProtection="1">
      <alignment horizontal="center" vertical="center"/>
    </xf>
    <xf numFmtId="0" fontId="5" fillId="5" borderId="7" xfId="0" applyFont="1" applyFill="1" applyBorder="1" applyAlignment="1" applyProtection="1">
      <alignment horizontal="left"/>
    </xf>
    <xf numFmtId="0" fontId="5" fillId="5" borderId="33" xfId="0" applyFont="1" applyFill="1" applyBorder="1" applyAlignment="1" applyProtection="1">
      <alignment horizontal="left"/>
    </xf>
    <xf numFmtId="0" fontId="5" fillId="5" borderId="59" xfId="0" applyFont="1" applyFill="1" applyBorder="1" applyAlignment="1" applyProtection="1">
      <alignment horizontal="left"/>
    </xf>
    <xf numFmtId="38" fontId="0" fillId="0" borderId="11" xfId="0" applyNumberFormat="1" applyBorder="1" applyAlignment="1" applyProtection="1">
      <alignment horizontal="center" vertical="center"/>
    </xf>
    <xf numFmtId="38" fontId="0" fillId="0" borderId="21" xfId="0" applyNumberFormat="1" applyBorder="1" applyAlignment="1" applyProtection="1">
      <alignment horizontal="center" vertical="center"/>
    </xf>
    <xf numFmtId="38" fontId="0" fillId="0" borderId="9" xfId="0" applyNumberFormat="1" applyBorder="1" applyAlignment="1" applyProtection="1">
      <alignment horizontal="center" vertical="center"/>
    </xf>
    <xf numFmtId="166" fontId="0" fillId="0" borderId="10" xfId="0" applyNumberFormat="1" applyBorder="1" applyAlignment="1" applyProtection="1">
      <alignment horizontal="center" vertical="center"/>
    </xf>
    <xf numFmtId="0" fontId="35" fillId="0" borderId="38" xfId="0" applyFont="1" applyBorder="1" applyAlignment="1">
      <alignment horizontal="center"/>
    </xf>
    <xf numFmtId="0" fontId="35" fillId="0" borderId="76" xfId="0" applyFont="1" applyBorder="1" applyAlignment="1">
      <alignment horizontal="center"/>
    </xf>
    <xf numFmtId="0" fontId="35" fillId="0" borderId="49" xfId="0" applyFont="1" applyBorder="1" applyAlignment="1">
      <alignment horizontal="center"/>
    </xf>
    <xf numFmtId="0" fontId="49" fillId="0" borderId="38" xfId="0" applyFont="1" applyBorder="1" applyAlignment="1">
      <alignment horizontal="center"/>
    </xf>
    <xf numFmtId="0" fontId="49" fillId="0" borderId="76" xfId="0" applyFont="1" applyBorder="1" applyAlignment="1">
      <alignment horizontal="center"/>
    </xf>
    <xf numFmtId="0" fontId="49" fillId="0" borderId="49" xfId="0" applyFont="1" applyBorder="1" applyAlignment="1">
      <alignment horizontal="center"/>
    </xf>
    <xf numFmtId="41" fontId="49" fillId="0" borderId="38" xfId="2" applyFont="1" applyFill="1" applyBorder="1" applyAlignment="1">
      <alignment horizontal="center"/>
    </xf>
    <xf numFmtId="41" fontId="49" fillId="0" borderId="76" xfId="2" applyFont="1" applyFill="1" applyBorder="1" applyAlignment="1">
      <alignment horizontal="center"/>
    </xf>
    <xf numFmtId="41" fontId="49" fillId="0" borderId="49" xfId="2" applyFont="1" applyFill="1" applyBorder="1" applyAlignment="1">
      <alignment horizontal="center"/>
    </xf>
    <xf numFmtId="0" fontId="20" fillId="2" borderId="125" xfId="0" applyFont="1" applyFill="1" applyBorder="1" applyAlignment="1">
      <alignment vertical="center"/>
    </xf>
    <xf numFmtId="0" fontId="0" fillId="0" borderId="126" xfId="0" applyBorder="1" applyAlignment="1">
      <alignment vertical="center"/>
    </xf>
    <xf numFmtId="0" fontId="64" fillId="10" borderId="24" xfId="0" applyFont="1" applyFill="1" applyBorder="1" applyAlignment="1" applyProtection="1">
      <alignment horizontal="left" vertical="center"/>
    </xf>
  </cellXfs>
  <cellStyles count="7">
    <cellStyle name="Comma" xfId="6" builtinId="3"/>
    <cellStyle name="Comma [0]" xfId="2" builtinId="6"/>
    <cellStyle name="Currency" xfId="1" builtinId="4"/>
    <cellStyle name="Hyperlink" xfId="4" builtinId="8"/>
    <cellStyle name="Normal" xfId="0" builtinId="0"/>
    <cellStyle name="Normal 3" xfId="5" xr:uid="{00000000-0005-0000-0000-000005000000}"/>
    <cellStyle name="Percent" xfId="3" builtinId="5"/>
  </cellStyles>
  <dxfs count="21">
    <dxf>
      <fill>
        <patternFill>
          <bgColor rgb="FFFFC5C5"/>
        </patternFill>
      </fill>
    </dxf>
    <dxf>
      <fill>
        <patternFill>
          <bgColor theme="6" tint="0.39994506668294322"/>
        </patternFill>
      </fill>
    </dxf>
    <dxf>
      <fill>
        <patternFill>
          <bgColor rgb="FFFFC5C5"/>
        </patternFill>
      </fill>
    </dxf>
    <dxf>
      <fill>
        <patternFill>
          <bgColor theme="6" tint="0.39994506668294322"/>
        </patternFill>
      </fill>
    </dxf>
    <dxf>
      <fill>
        <patternFill>
          <bgColor rgb="FFFFC5C5"/>
        </patternFill>
      </fill>
    </dxf>
    <dxf>
      <fill>
        <patternFill>
          <bgColor theme="6" tint="0.39994506668294322"/>
        </patternFill>
      </fill>
    </dxf>
    <dxf>
      <fill>
        <patternFill>
          <bgColor theme="6" tint="0.39994506668294322"/>
        </patternFill>
      </fill>
    </dxf>
    <dxf>
      <fill>
        <patternFill>
          <bgColor rgb="FFFFA7A7"/>
        </patternFill>
      </fill>
    </dxf>
    <dxf>
      <fill>
        <patternFill>
          <bgColor rgb="FFFFC5C5"/>
        </patternFill>
      </fill>
    </dxf>
    <dxf>
      <fill>
        <patternFill>
          <bgColor theme="6" tint="0.39994506668294322"/>
        </patternFill>
      </fill>
    </dxf>
    <dxf>
      <fill>
        <patternFill>
          <bgColor rgb="FFFFC5C5"/>
        </patternFill>
      </fill>
    </dxf>
    <dxf>
      <fill>
        <patternFill>
          <bgColor theme="6" tint="0.39994506668294322"/>
        </patternFill>
      </fill>
    </dxf>
    <dxf>
      <fill>
        <patternFill>
          <bgColor rgb="FFFFC5C5"/>
        </patternFill>
      </fill>
    </dxf>
    <dxf>
      <fill>
        <patternFill>
          <bgColor theme="6" tint="0.39994506668294322"/>
        </patternFill>
      </fill>
    </dxf>
    <dxf>
      <fill>
        <patternFill>
          <bgColor theme="6" tint="0.39994506668294322"/>
        </patternFill>
      </fill>
    </dxf>
    <dxf>
      <fill>
        <patternFill>
          <bgColor rgb="FFFFC5C5"/>
        </patternFill>
      </fill>
    </dxf>
    <dxf>
      <fill>
        <patternFill>
          <bgColor theme="6" tint="0.39994506668294322"/>
        </patternFill>
      </fill>
    </dxf>
    <dxf>
      <fill>
        <patternFill>
          <bgColor rgb="FFFFC5C5"/>
        </patternFill>
      </fill>
    </dxf>
    <dxf>
      <fill>
        <patternFill>
          <bgColor theme="6" tint="0.39994506668294322"/>
        </patternFill>
      </fill>
    </dxf>
    <dxf>
      <fill>
        <patternFill>
          <bgColor rgb="FFFFC5C5"/>
        </patternFill>
      </fill>
    </dxf>
    <dxf>
      <fill>
        <patternFill>
          <bgColor theme="6" tint="0.39994506668294322"/>
        </patternFill>
      </fill>
    </dxf>
  </dxfs>
  <tableStyles count="0" defaultTableStyle="TableStyleMedium9" defaultPivotStyle="PivotStyleLight16"/>
  <colors>
    <mruColors>
      <color rgb="FFC5D9F1"/>
      <color rgb="FFABC8EB"/>
      <color rgb="FFFFFF99"/>
      <color rgb="FFE7EFF9"/>
      <color rgb="FF0000FF"/>
      <color rgb="FFFFA7A7"/>
      <color rgb="FFFFA3A3"/>
      <color rgb="FFFF9B9B"/>
      <color rgb="FFE4EDF8"/>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6"/>
  <sheetViews>
    <sheetView tabSelected="1" showRuler="0" zoomScale="130" zoomScaleNormal="130" zoomScaleSheetLayoutView="115" workbookViewId="0">
      <selection activeCell="B4" sqref="B4:C4"/>
    </sheetView>
  </sheetViews>
  <sheetFormatPr defaultColWidth="0" defaultRowHeight="15" zeroHeight="1" x14ac:dyDescent="0.25"/>
  <cols>
    <col min="1" max="1" width="21.5703125" style="125" customWidth="1"/>
    <col min="2" max="2" width="19.140625" style="125" customWidth="1"/>
    <col min="3" max="3" width="21" style="125" customWidth="1"/>
    <col min="4" max="4" width="19" style="156" customWidth="1"/>
    <col min="5" max="7" width="13" style="157" customWidth="1"/>
    <col min="8" max="8" width="23.7109375" style="125" customWidth="1"/>
    <col min="9" max="9" width="4.85546875" style="124" customWidth="1"/>
    <col min="10" max="16384" width="9.140625" style="125" hidden="1"/>
  </cols>
  <sheetData>
    <row r="1" spans="1:10" ht="27" customHeight="1" thickBot="1" x14ac:dyDescent="0.3">
      <c r="A1" s="540" t="s">
        <v>0</v>
      </c>
      <c r="B1" s="541"/>
      <c r="C1" s="541"/>
      <c r="D1" s="541"/>
      <c r="E1" s="541"/>
      <c r="F1" s="541"/>
      <c r="G1" s="541"/>
      <c r="H1" s="542"/>
    </row>
    <row r="2" spans="1:10" ht="70.5" customHeight="1" thickTop="1" x14ac:dyDescent="0.25">
      <c r="A2" s="543" t="s">
        <v>1863</v>
      </c>
      <c r="B2" s="544"/>
      <c r="C2" s="544"/>
      <c r="D2" s="544"/>
      <c r="E2" s="544"/>
      <c r="F2" s="544"/>
      <c r="G2" s="544"/>
      <c r="H2" s="545"/>
      <c r="I2" s="126"/>
    </row>
    <row r="3" spans="1:10" ht="12" customHeight="1" thickBot="1" x14ac:dyDescent="0.3">
      <c r="A3" s="127"/>
      <c r="B3" s="128"/>
      <c r="C3" s="128"/>
      <c r="D3" s="128"/>
      <c r="E3" s="128"/>
      <c r="F3" s="128"/>
      <c r="G3" s="128"/>
      <c r="H3" s="128"/>
      <c r="I3" s="126"/>
    </row>
    <row r="4" spans="1:10" ht="15" customHeight="1" thickBot="1" x14ac:dyDescent="0.3">
      <c r="A4" s="129" t="s">
        <v>1</v>
      </c>
      <c r="B4" s="513" t="s">
        <v>2</v>
      </c>
      <c r="C4" s="514"/>
      <c r="D4" s="130"/>
      <c r="E4" s="130"/>
      <c r="F4" s="130"/>
      <c r="G4" s="130"/>
      <c r="H4" s="130"/>
    </row>
    <row r="5" spans="1:10" ht="9.75" customHeight="1" thickBot="1" x14ac:dyDescent="0.3">
      <c r="A5" s="130"/>
      <c r="B5" s="130"/>
      <c r="C5" s="130"/>
      <c r="D5" s="130"/>
      <c r="E5" s="130"/>
      <c r="F5" s="130"/>
      <c r="G5" s="130"/>
      <c r="H5" s="130"/>
    </row>
    <row r="6" spans="1:10" ht="17.25" customHeight="1" x14ac:dyDescent="0.25">
      <c r="A6" s="554" t="s">
        <v>3</v>
      </c>
      <c r="B6" s="555"/>
      <c r="C6" s="555"/>
      <c r="D6" s="555"/>
      <c r="E6" s="555"/>
      <c r="F6" s="555"/>
      <c r="G6" s="556"/>
      <c r="H6" s="130"/>
    </row>
    <row r="7" spans="1:10" ht="12.75" customHeight="1" thickBot="1" x14ac:dyDescent="0.3">
      <c r="A7" s="557" t="s">
        <v>396</v>
      </c>
      <c r="B7" s="558"/>
      <c r="C7" s="558"/>
      <c r="D7" s="558"/>
      <c r="E7" s="558"/>
      <c r="F7" s="558"/>
      <c r="G7" s="559"/>
      <c r="H7" s="130"/>
      <c r="I7" s="126"/>
    </row>
    <row r="8" spans="1:10" ht="15" customHeight="1" x14ac:dyDescent="0.25">
      <c r="A8" s="547" t="s">
        <v>4</v>
      </c>
      <c r="B8" s="548"/>
      <c r="C8" s="551" t="str">
        <f>VLOOKUP($B4,'Allocation Chart'!$A$2:$R$46,6,)</f>
        <v>March</v>
      </c>
      <c r="D8" s="560" t="s">
        <v>5</v>
      </c>
      <c r="E8" s="546" t="s">
        <v>6</v>
      </c>
      <c r="F8" s="546"/>
      <c r="G8" s="553" t="s">
        <v>7</v>
      </c>
      <c r="H8" s="130"/>
    </row>
    <row r="9" spans="1:10" ht="12" customHeight="1" x14ac:dyDescent="0.25">
      <c r="A9" s="549"/>
      <c r="B9" s="550"/>
      <c r="C9" s="552"/>
      <c r="D9" s="561"/>
      <c r="E9" s="98" t="s">
        <v>8</v>
      </c>
      <c r="F9" s="98" t="s">
        <v>9</v>
      </c>
      <c r="G9" s="538"/>
      <c r="H9" s="130"/>
    </row>
    <row r="10" spans="1:10" ht="15.75" customHeight="1" x14ac:dyDescent="0.25">
      <c r="A10" s="521" t="s">
        <v>10</v>
      </c>
      <c r="B10" s="522"/>
      <c r="C10" s="522"/>
      <c r="D10" s="131">
        <f>VLOOKUP(B$4,'Allocation Chart'!$A$2:$R$46,11,)</f>
        <v>50000</v>
      </c>
      <c r="E10" s="132">
        <f>VLOOKUP($B4,'Allocation Chart'!$A$2:$R$46,7,)</f>
        <v>5</v>
      </c>
      <c r="F10" s="282"/>
      <c r="G10" s="133">
        <f>VLOOKUP(B$4,'Allocation Chart'!$A$2:$R$46,16,)</f>
        <v>10000</v>
      </c>
      <c r="H10" s="130"/>
      <c r="I10" s="134"/>
    </row>
    <row r="11" spans="1:10" ht="15.75" customHeight="1" x14ac:dyDescent="0.25">
      <c r="A11" s="521" t="s">
        <v>281</v>
      </c>
      <c r="B11" s="522"/>
      <c r="C11" s="522"/>
      <c r="D11" s="131">
        <f>VLOOKUP(B$4,'Allocation Chart'!$A$2:$R$46,13,)</f>
        <v>12000</v>
      </c>
      <c r="E11" s="283"/>
      <c r="F11" s="135">
        <f>VLOOKUP($B4,'Allocation Chart'!$A$2:$R$46,9,)</f>
        <v>20</v>
      </c>
      <c r="G11" s="136">
        <f>VLOOKUP($B4,'Allocation Chart'!$A$2:$R$46,18,)</f>
        <v>8500</v>
      </c>
      <c r="H11" s="130"/>
      <c r="I11" s="134"/>
    </row>
    <row r="12" spans="1:10" ht="27" customHeight="1" thickBot="1" x14ac:dyDescent="0.25">
      <c r="A12" s="515" t="s">
        <v>1865</v>
      </c>
      <c r="B12" s="516"/>
      <c r="C12" s="517"/>
      <c r="D12" s="137">
        <f>VLOOKUP($B4,'Allocation Chart'!$A$2:$T$46,12,)</f>
        <v>0</v>
      </c>
      <c r="E12" s="138">
        <f>VLOOKUP($B4,'Allocation Chart'!$A$2:$T$46,8,)</f>
        <v>0</v>
      </c>
      <c r="F12" s="284"/>
      <c r="G12" s="169">
        <f>VLOOKUP($B4,'Allocation Chart'!$A$2:$T$46,17,)</f>
        <v>0</v>
      </c>
      <c r="H12" s="163"/>
      <c r="I12" s="134"/>
      <c r="J12" s="139"/>
    </row>
    <row r="13" spans="1:10" ht="12.75" customHeight="1" thickBot="1" x14ac:dyDescent="0.3">
      <c r="A13" s="130"/>
      <c r="B13" s="130"/>
      <c r="C13" s="130"/>
      <c r="D13" s="130"/>
      <c r="E13" s="130"/>
      <c r="F13" s="130"/>
      <c r="G13" s="130"/>
      <c r="H13" s="130"/>
    </row>
    <row r="14" spans="1:10" ht="16.5" customHeight="1" x14ac:dyDescent="0.25">
      <c r="A14" s="523" t="s">
        <v>282</v>
      </c>
      <c r="B14" s="524"/>
      <c r="C14" s="524"/>
      <c r="D14" s="524"/>
      <c r="E14" s="524"/>
      <c r="F14" s="524"/>
      <c r="G14" s="525"/>
      <c r="H14" s="130"/>
    </row>
    <row r="15" spans="1:10" x14ac:dyDescent="0.25">
      <c r="A15" s="518" t="s">
        <v>283</v>
      </c>
      <c r="B15" s="519"/>
      <c r="C15" s="519"/>
      <c r="D15" s="519"/>
      <c r="E15" s="519"/>
      <c r="F15" s="519"/>
      <c r="G15" s="520"/>
      <c r="H15" s="130"/>
    </row>
    <row r="16" spans="1:10" ht="15.75" thickBot="1" x14ac:dyDescent="0.3">
      <c r="A16" s="505" t="s">
        <v>284</v>
      </c>
      <c r="B16" s="506"/>
      <c r="C16" s="506"/>
      <c r="D16" s="380" t="s">
        <v>153</v>
      </c>
      <c r="E16" s="377" t="s">
        <v>285</v>
      </c>
      <c r="F16" s="377"/>
      <c r="G16" s="378"/>
      <c r="H16" s="130"/>
    </row>
    <row r="17" spans="1:10" ht="15" customHeight="1" x14ac:dyDescent="0.25">
      <c r="A17" s="534" t="s">
        <v>1872</v>
      </c>
      <c r="B17" s="535"/>
      <c r="C17" s="532">
        <f>VLOOKUP($B4,'Allocation Chart'!$A$2:$R$46,15,)</f>
        <v>20000</v>
      </c>
      <c r="D17" s="560" t="s">
        <v>5</v>
      </c>
      <c r="E17" s="546" t="s">
        <v>6</v>
      </c>
      <c r="F17" s="546"/>
      <c r="G17" s="538" t="s">
        <v>12</v>
      </c>
      <c r="H17"/>
      <c r="J17" s="139"/>
    </row>
    <row r="18" spans="1:10" ht="13.5" customHeight="1" x14ac:dyDescent="0.25">
      <c r="A18" s="536"/>
      <c r="B18" s="537"/>
      <c r="C18" s="533"/>
      <c r="D18" s="561"/>
      <c r="E18" s="98" t="s">
        <v>8</v>
      </c>
      <c r="F18" s="98" t="s">
        <v>9</v>
      </c>
      <c r="G18" s="539"/>
      <c r="H18"/>
      <c r="J18" s="139"/>
    </row>
    <row r="19" spans="1:10" ht="15.75" customHeight="1" x14ac:dyDescent="0.25">
      <c r="A19" s="527" t="s">
        <v>13</v>
      </c>
      <c r="B19" s="528"/>
      <c r="C19" s="528"/>
      <c r="D19" s="76">
        <v>0</v>
      </c>
      <c r="E19" s="77"/>
      <c r="F19" s="282"/>
      <c r="G19" s="84">
        <f>ROUND(D19/G10,0)</f>
        <v>0</v>
      </c>
      <c r="H19"/>
      <c r="I19" s="126"/>
      <c r="J19" s="139"/>
    </row>
    <row r="20" spans="1:10" ht="15.75" customHeight="1" x14ac:dyDescent="0.25">
      <c r="A20" s="521" t="s">
        <v>281</v>
      </c>
      <c r="B20" s="522"/>
      <c r="C20" s="522"/>
      <c r="D20" s="76">
        <v>0</v>
      </c>
      <c r="E20" s="282"/>
      <c r="F20" s="77"/>
      <c r="G20" s="189">
        <f>ROUND(D20/G11,0)</f>
        <v>0</v>
      </c>
      <c r="H20"/>
      <c r="J20" s="139"/>
    </row>
    <row r="21" spans="1:10" ht="15.75" customHeight="1" x14ac:dyDescent="0.25">
      <c r="A21" s="576" t="s">
        <v>14</v>
      </c>
      <c r="B21" s="577"/>
      <c r="C21" s="578"/>
      <c r="D21" s="76">
        <v>0</v>
      </c>
      <c r="E21" s="267"/>
      <c r="F21" s="282"/>
      <c r="G21" s="189" t="str">
        <f>IF(D12=0,"0",ROUND(D21/G12,0))</f>
        <v>0</v>
      </c>
      <c r="H21"/>
      <c r="I21" s="187"/>
      <c r="J21" s="139"/>
    </row>
    <row r="22" spans="1:10" ht="15.75" thickBot="1" x14ac:dyDescent="0.3">
      <c r="A22" s="529" t="s">
        <v>1866</v>
      </c>
      <c r="B22" s="530"/>
      <c r="C22" s="531"/>
      <c r="D22" s="188">
        <f>SUM(D19+D20+D21)</f>
        <v>0</v>
      </c>
      <c r="E22" s="574">
        <f>E19+F20+E21</f>
        <v>0</v>
      </c>
      <c r="F22" s="575"/>
      <c r="G22" s="141"/>
      <c r="H22" s="173"/>
      <c r="I22" s="130"/>
    </row>
    <row r="23" spans="1:10" ht="21.75" customHeight="1" x14ac:dyDescent="0.25">
      <c r="A23" s="526" t="s">
        <v>1867</v>
      </c>
      <c r="B23" s="526"/>
      <c r="C23" s="526"/>
      <c r="D23" s="140" t="str">
        <f>IF(D22=C17,"Yes","No")</f>
        <v>No</v>
      </c>
      <c r="E23" s="130"/>
      <c r="F23" s="130"/>
      <c r="G23" s="130"/>
      <c r="H23" s="174"/>
    </row>
    <row r="24" spans="1:10" ht="27.75" customHeight="1" x14ac:dyDescent="0.25">
      <c r="A24" s="526" t="s">
        <v>1862</v>
      </c>
      <c r="B24" s="526"/>
      <c r="C24" s="526"/>
      <c r="D24" s="140" t="str">
        <f>IF(AND(D12=0,D21&gt;0),"No","Yes")</f>
        <v>Yes</v>
      </c>
      <c r="E24" s="140" t="str">
        <f>IF(AND(E12=0,E21&gt;0),"No","Yes")</f>
        <v>Yes</v>
      </c>
      <c r="F24" s="130"/>
      <c r="G24" s="130"/>
      <c r="H24" s="174"/>
    </row>
    <row r="25" spans="1:10" ht="12" customHeight="1" thickBot="1" x14ac:dyDescent="0.3">
      <c r="A25" s="130"/>
      <c r="B25" s="130"/>
      <c r="C25" s="130"/>
      <c r="D25" s="130"/>
      <c r="E25" s="130"/>
      <c r="F25" s="130"/>
      <c r="G25" s="130"/>
      <c r="H25" s="130"/>
    </row>
    <row r="26" spans="1:10" ht="15" customHeight="1" x14ac:dyDescent="0.25">
      <c r="A26" s="507" t="s">
        <v>15</v>
      </c>
      <c r="B26" s="508"/>
      <c r="C26" s="509"/>
      <c r="D26" s="564" t="s">
        <v>5</v>
      </c>
      <c r="E26"/>
      <c r="F26"/>
      <c r="G26"/>
      <c r="H26" s="130"/>
    </row>
    <row r="27" spans="1:10" ht="30" customHeight="1" x14ac:dyDescent="0.25">
      <c r="A27" s="570" t="s">
        <v>286</v>
      </c>
      <c r="B27" s="571"/>
      <c r="C27" s="383" t="s">
        <v>414</v>
      </c>
      <c r="D27" s="565"/>
      <c r="E27"/>
      <c r="F27"/>
      <c r="G27"/>
      <c r="H27" s="130"/>
    </row>
    <row r="28" spans="1:10" ht="63.75" customHeight="1" thickBot="1" x14ac:dyDescent="0.3">
      <c r="A28" s="572" t="s">
        <v>287</v>
      </c>
      <c r="B28" s="573"/>
      <c r="C28" s="381">
        <v>0</v>
      </c>
      <c r="D28" s="382">
        <f>C17*C28</f>
        <v>0</v>
      </c>
      <c r="E28"/>
      <c r="F28"/>
      <c r="G28"/>
      <c r="H28" s="130"/>
    </row>
    <row r="29" spans="1:10" ht="9.75" customHeight="1" thickBot="1" x14ac:dyDescent="0.3">
      <c r="A29" s="144"/>
      <c r="B29" s="144"/>
      <c r="C29" s="144"/>
      <c r="D29" s="145"/>
      <c r="E29" s="145"/>
      <c r="F29" s="145"/>
      <c r="G29" s="130"/>
      <c r="H29" s="130"/>
    </row>
    <row r="30" spans="1:10" ht="11.25" customHeight="1" x14ac:dyDescent="0.25">
      <c r="A30" s="568" t="s">
        <v>397</v>
      </c>
      <c r="B30" s="569"/>
      <c r="C30" s="569"/>
      <c r="D30" s="566" t="s">
        <v>5</v>
      </c>
      <c r="E30" s="510" t="s">
        <v>6</v>
      </c>
      <c r="F30" s="511"/>
      <c r="G30" s="511"/>
      <c r="H30" s="512"/>
    </row>
    <row r="31" spans="1:10" ht="26.25" customHeight="1" x14ac:dyDescent="0.25">
      <c r="A31" s="549"/>
      <c r="B31" s="550"/>
      <c r="C31" s="550"/>
      <c r="D31" s="567"/>
      <c r="E31" s="98" t="s">
        <v>8</v>
      </c>
      <c r="F31" s="98" t="s">
        <v>9</v>
      </c>
      <c r="G31" s="98" t="s">
        <v>16</v>
      </c>
      <c r="H31" s="142" t="s">
        <v>17</v>
      </c>
    </row>
    <row r="32" spans="1:10" x14ac:dyDescent="0.25">
      <c r="A32" s="527" t="s">
        <v>18</v>
      </c>
      <c r="B32" s="528"/>
      <c r="C32" s="528"/>
      <c r="D32" s="146">
        <f>D10+D11+D12</f>
        <v>62000</v>
      </c>
      <c r="E32" s="147">
        <f>E10</f>
        <v>5</v>
      </c>
      <c r="F32" s="148">
        <f>F11</f>
        <v>20</v>
      </c>
      <c r="G32" s="148">
        <f>E12</f>
        <v>0</v>
      </c>
      <c r="H32" s="149">
        <f>SUM(E32+F32+G32)</f>
        <v>25</v>
      </c>
    </row>
    <row r="33" spans="1:14" x14ac:dyDescent="0.25">
      <c r="A33" s="527" t="s">
        <v>19</v>
      </c>
      <c r="B33" s="528"/>
      <c r="C33" s="528"/>
      <c r="D33" s="146">
        <f>D22</f>
        <v>0</v>
      </c>
      <c r="E33" s="147">
        <f>E19</f>
        <v>0</v>
      </c>
      <c r="F33" s="148">
        <f>F20</f>
        <v>0</v>
      </c>
      <c r="G33" s="148">
        <f>E21</f>
        <v>0</v>
      </c>
      <c r="H33" s="149">
        <f>SUM(E33+F33+G33)</f>
        <v>0</v>
      </c>
    </row>
    <row r="34" spans="1:14" ht="15.75" thickBot="1" x14ac:dyDescent="0.3">
      <c r="A34" s="562" t="s">
        <v>20</v>
      </c>
      <c r="B34" s="563"/>
      <c r="C34" s="563"/>
      <c r="D34" s="150">
        <f>D32+D33</f>
        <v>62000</v>
      </c>
      <c r="E34" s="151">
        <f>SUM(E32:E33)</f>
        <v>5</v>
      </c>
      <c r="F34" s="151">
        <f>SUM(F32:F33)</f>
        <v>20</v>
      </c>
      <c r="G34" s="191">
        <f>SUM(G32:G33)</f>
        <v>0</v>
      </c>
      <c r="H34" s="190">
        <f>SUM(H32:H33)</f>
        <v>25</v>
      </c>
    </row>
    <row r="35" spans="1:14" x14ac:dyDescent="0.25">
      <c r="A35" s="710" t="s">
        <v>1868</v>
      </c>
      <c r="B35" s="152"/>
      <c r="C35" s="152"/>
      <c r="D35" s="152"/>
      <c r="E35" s="153"/>
      <c r="F35" s="153"/>
      <c r="G35" s="154"/>
      <c r="H35" s="92"/>
    </row>
    <row r="36" spans="1:14" ht="27.75" hidden="1" customHeight="1" thickBot="1" x14ac:dyDescent="0.3">
      <c r="D36" s="125"/>
      <c r="E36" s="125"/>
      <c r="F36" s="125"/>
      <c r="G36" s="125"/>
      <c r="N36" s="92"/>
    </row>
    <row r="37" spans="1:14" ht="28.7" hidden="1" customHeight="1" x14ac:dyDescent="0.25">
      <c r="D37" s="125"/>
      <c r="E37" s="125"/>
      <c r="F37" s="125"/>
      <c r="G37" s="125"/>
    </row>
    <row r="38" spans="1:14" ht="28.7" hidden="1" customHeight="1" x14ac:dyDescent="0.25">
      <c r="C38" s="155"/>
    </row>
    <row r="39" spans="1:14" ht="28.7" hidden="1" customHeight="1" x14ac:dyDescent="0.25"/>
    <row r="40" spans="1:14" ht="28.7" hidden="1" customHeight="1" x14ac:dyDescent="0.25"/>
    <row r="41" spans="1:14" ht="28.7" hidden="1" customHeight="1" x14ac:dyDescent="0.25"/>
    <row r="42" spans="1:14" ht="28.7" hidden="1" customHeight="1" x14ac:dyDescent="0.25"/>
    <row r="43" spans="1:14" ht="28.7" hidden="1" customHeight="1" x14ac:dyDescent="0.25"/>
    <row r="44" spans="1:14" ht="28.7" hidden="1" customHeight="1" x14ac:dyDescent="0.25"/>
    <row r="45" spans="1:14" ht="28.7" hidden="1" customHeight="1" x14ac:dyDescent="0.25"/>
    <row r="46" spans="1:14" x14ac:dyDescent="0.25">
      <c r="A46" s="124"/>
      <c r="B46" s="124"/>
      <c r="C46" s="124"/>
      <c r="D46" s="171"/>
      <c r="E46" s="143"/>
      <c r="F46" s="143"/>
      <c r="G46" s="143"/>
      <c r="H46" s="124"/>
    </row>
  </sheetData>
  <sheetProtection sheet="1" selectLockedCells="1"/>
  <protectedRanges>
    <protectedRange sqref="A8 C8 B9:B12 A10:A12 B23:B27 B33 B29:B31 A18 G22 C17:C18 D10:G11 A13:F14 C12:G12 A19:D19 E19:F20 F21 A21:D21 D20 A20:B20" name="Summary Worksheet"/>
  </protectedRanges>
  <mergeCells count="38">
    <mergeCell ref="E22:F22"/>
    <mergeCell ref="A20:C20"/>
    <mergeCell ref="A21:C21"/>
    <mergeCell ref="D17:D18"/>
    <mergeCell ref="E17:F17"/>
    <mergeCell ref="A33:C33"/>
    <mergeCell ref="A34:C34"/>
    <mergeCell ref="D26:D27"/>
    <mergeCell ref="D30:D31"/>
    <mergeCell ref="A30:C31"/>
    <mergeCell ref="A32:C32"/>
    <mergeCell ref="A27:B27"/>
    <mergeCell ref="A28:B28"/>
    <mergeCell ref="A1:H1"/>
    <mergeCell ref="A2:H2"/>
    <mergeCell ref="E8:F8"/>
    <mergeCell ref="A8:B9"/>
    <mergeCell ref="C8:C9"/>
    <mergeCell ref="G8:G9"/>
    <mergeCell ref="A6:G6"/>
    <mergeCell ref="A7:G7"/>
    <mergeCell ref="D8:D9"/>
    <mergeCell ref="A16:C16"/>
    <mergeCell ref="A26:C26"/>
    <mergeCell ref="E30:H30"/>
    <mergeCell ref="B4:C4"/>
    <mergeCell ref="A12:C12"/>
    <mergeCell ref="A15:G15"/>
    <mergeCell ref="A10:C10"/>
    <mergeCell ref="A11:C11"/>
    <mergeCell ref="A14:G14"/>
    <mergeCell ref="A23:C23"/>
    <mergeCell ref="A19:C19"/>
    <mergeCell ref="A22:C22"/>
    <mergeCell ref="C17:C18"/>
    <mergeCell ref="A24:C24"/>
    <mergeCell ref="A17:B18"/>
    <mergeCell ref="G17:G18"/>
  </mergeCells>
  <phoneticPr fontId="1" type="noConversion"/>
  <conditionalFormatting sqref="D23:D24 D29:F29">
    <cfRule type="cellIs" dxfId="20" priority="23" operator="equal">
      <formula>"Yes"</formula>
    </cfRule>
    <cfRule type="cellIs" dxfId="19" priority="24" operator="equal">
      <formula>"No"</formula>
    </cfRule>
  </conditionalFormatting>
  <conditionalFormatting sqref="E24">
    <cfRule type="cellIs" dxfId="18" priority="2" operator="equal">
      <formula>"Yes"</formula>
    </cfRule>
    <cfRule type="cellIs" dxfId="17" priority="3" operator="equal">
      <formula>"No"</formula>
    </cfRule>
  </conditionalFormatting>
  <printOptions horizontalCentered="1"/>
  <pageMargins left="0.25" right="0.25" top="0.75" bottom="0.75" header="0.3" footer="0.3"/>
  <pageSetup scale="74" orientation="landscape" r:id="rId1"/>
  <headerFooter differentOddEven="1"/>
  <extLst>
    <ext xmlns:x14="http://schemas.microsoft.com/office/spreadsheetml/2009/9/main" uri="{CCE6A557-97BC-4b89-ADB6-D9C93CAAB3DF}">
      <x14:dataValidations xmlns:xm="http://schemas.microsoft.com/office/excel/2006/main" count="2">
        <x14:dataValidation type="list" allowBlank="1" showInputMessage="1" showErrorMessage="1" xr:uid="{691CA114-DFD5-4912-B7D2-D689D9516AF5}">
          <x14:formula1>
            <xm:f>Dropdowns!$R$2:$R$3</xm:f>
          </x14:formula1>
          <xm:sqref>D16</xm:sqref>
        </x14:dataValidation>
        <x14:dataValidation type="list" allowBlank="1" showInputMessage="1" showErrorMessage="1" xr:uid="{00000000-0002-0000-0000-000000000000}">
          <x14:formula1>
            <xm:f>'Allocation Chart'!$A$3:$A$46</xm:f>
          </x14:formula1>
          <xm:sqref>B4:C4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82"/>
  <sheetViews>
    <sheetView showGridLines="0" zoomScaleNormal="100" zoomScaleSheetLayoutView="100" zoomScalePageLayoutView="85" workbookViewId="0">
      <pane ySplit="3" topLeftCell="A4" activePane="bottomLeft" state="frozen"/>
      <selection activeCell="B4" sqref="B4:C4"/>
      <selection pane="bottomLeft" activeCell="C6" sqref="C6"/>
    </sheetView>
  </sheetViews>
  <sheetFormatPr defaultColWidth="9.140625" defaultRowHeight="15" x14ac:dyDescent="0.25"/>
  <cols>
    <col min="1" max="1" width="6.28515625" style="375" customWidth="1"/>
    <col min="2" max="2" width="6.7109375" style="375" customWidth="1"/>
    <col min="3" max="3" width="37.7109375" style="13" customWidth="1"/>
    <col min="4" max="4" width="13.5703125" style="13" customWidth="1"/>
    <col min="5" max="5" width="13.28515625" style="13" customWidth="1"/>
    <col min="6" max="6" width="37.7109375" style="13" customWidth="1"/>
    <col min="7" max="7" width="14.85546875" style="13" customWidth="1"/>
    <col min="8" max="8" width="11.42578125" style="13" customWidth="1"/>
    <col min="9" max="9" width="6.28515625" style="13" customWidth="1"/>
    <col min="10" max="11" width="8" style="13" customWidth="1"/>
    <col min="12" max="12" width="38.140625" style="13" customWidth="1"/>
    <col min="13" max="13" width="17.140625" style="13" customWidth="1"/>
    <col min="14" max="14" width="19.85546875" style="13" customWidth="1"/>
    <col min="15" max="15" width="33.85546875" style="13" customWidth="1"/>
    <col min="16" max="16" width="9.140625" style="1" customWidth="1"/>
    <col min="17" max="17" width="11.7109375" style="1" customWidth="1"/>
    <col min="18" max="18" width="16.28515625" style="1" customWidth="1"/>
    <col min="19" max="19" width="15.7109375" style="1" customWidth="1"/>
    <col min="20" max="20" width="16.140625" style="1" customWidth="1"/>
    <col min="21" max="21" width="8.85546875" style="1" customWidth="1"/>
    <col min="22" max="22" width="8.28515625" style="1" customWidth="1"/>
    <col min="23" max="23" width="7.85546875" style="1" customWidth="1"/>
    <col min="24" max="24" width="12.7109375" style="1" customWidth="1"/>
    <col min="25" max="25" width="7.5703125" style="1" customWidth="1"/>
    <col min="26" max="26" width="7.42578125" style="1" customWidth="1"/>
    <col min="27" max="27" width="7.85546875" style="1" customWidth="1"/>
    <col min="28" max="28" width="9.85546875" style="1" customWidth="1"/>
    <col min="29" max="37" width="9.140625" style="1" customWidth="1"/>
    <col min="38" max="16384" width="9.140625" style="1"/>
  </cols>
  <sheetData>
    <row r="1" spans="1:40" ht="19.5" thickBot="1" x14ac:dyDescent="0.3">
      <c r="A1" s="581" t="s">
        <v>21</v>
      </c>
      <c r="B1" s="581"/>
      <c r="C1" s="581"/>
      <c r="D1" s="581"/>
      <c r="E1" s="358"/>
      <c r="F1" s="358"/>
      <c r="G1" s="589" t="s">
        <v>1</v>
      </c>
      <c r="H1" s="590"/>
      <c r="I1" s="596" t="str">
        <f>'1. Funding and Enrollment'!B4</f>
        <v>Sample</v>
      </c>
      <c r="J1" s="597"/>
      <c r="K1" s="597"/>
      <c r="L1" s="597"/>
      <c r="M1" s="597"/>
      <c r="N1" s="597"/>
      <c r="O1" s="598"/>
      <c r="P1" s="1" t="str">
        <f>VLOOKUP(I1,'Allocation Chart'!$A$3:$C$46,3,FALSE)</f>
        <v>&lt;STATE ORG&gt;</v>
      </c>
      <c r="R1" s="278"/>
      <c r="S1" s="279"/>
      <c r="T1" s="279"/>
      <c r="U1" s="279"/>
      <c r="V1" s="279"/>
      <c r="W1" s="279"/>
      <c r="X1" s="279"/>
      <c r="Y1" s="279"/>
      <c r="Z1" s="278"/>
      <c r="AA1" s="278"/>
      <c r="AB1" s="278"/>
      <c r="AC1" s="278"/>
    </row>
    <row r="2" spans="1:40" ht="94.5" customHeight="1" thickBot="1" x14ac:dyDescent="0.3">
      <c r="A2" s="582" t="s">
        <v>1869</v>
      </c>
      <c r="B2" s="583"/>
      <c r="C2" s="583"/>
      <c r="D2" s="583"/>
      <c r="E2" s="583"/>
      <c r="F2" s="583"/>
      <c r="G2" s="583"/>
      <c r="H2" s="583"/>
      <c r="I2" s="583"/>
      <c r="J2" s="583"/>
      <c r="K2" s="583"/>
      <c r="L2" s="583"/>
      <c r="M2" s="583"/>
      <c r="N2" s="583"/>
      <c r="O2" s="583"/>
      <c r="P2" s="583"/>
      <c r="Q2" s="584"/>
      <c r="R2" s="277"/>
      <c r="S2" s="277"/>
      <c r="T2" s="277"/>
      <c r="U2" s="277"/>
      <c r="V2" s="277"/>
      <c r="W2" s="277"/>
      <c r="X2" s="277"/>
      <c r="Y2" s="277"/>
      <c r="Z2" s="277"/>
      <c r="AA2" s="277"/>
      <c r="AB2" s="278"/>
      <c r="AC2" s="278"/>
    </row>
    <row r="3" spans="1:40" ht="84.75" customHeight="1" thickBot="1" x14ac:dyDescent="0.3">
      <c r="A3" s="579"/>
      <c r="B3" s="580"/>
      <c r="C3" s="359" t="s">
        <v>290</v>
      </c>
      <c r="D3" s="359" t="s">
        <v>22</v>
      </c>
      <c r="E3" s="359" t="s">
        <v>1832</v>
      </c>
      <c r="F3" s="359" t="s">
        <v>1837</v>
      </c>
      <c r="G3" s="359" t="s">
        <v>1838</v>
      </c>
      <c r="H3" s="359" t="s">
        <v>1839</v>
      </c>
      <c r="I3" s="359" t="s">
        <v>1840</v>
      </c>
      <c r="J3" s="359" t="s">
        <v>1841</v>
      </c>
      <c r="K3" s="359" t="s">
        <v>1842</v>
      </c>
      <c r="L3" s="359" t="s">
        <v>1843</v>
      </c>
      <c r="M3" s="359" t="s">
        <v>1844</v>
      </c>
      <c r="N3" s="359" t="s">
        <v>1845</v>
      </c>
      <c r="O3" s="360" t="s">
        <v>1846</v>
      </c>
      <c r="P3" s="360" t="s">
        <v>1847</v>
      </c>
      <c r="Q3" s="360" t="s">
        <v>1848</v>
      </c>
      <c r="R3" s="276" t="s">
        <v>1849</v>
      </c>
      <c r="S3" s="276" t="s">
        <v>1850</v>
      </c>
      <c r="T3" s="276" t="s">
        <v>1851</v>
      </c>
      <c r="U3" s="276" t="s">
        <v>1852</v>
      </c>
      <c r="V3" s="280" t="s">
        <v>1853</v>
      </c>
      <c r="W3" s="280" t="s">
        <v>1854</v>
      </c>
      <c r="X3" s="280" t="s">
        <v>1855</v>
      </c>
      <c r="Y3" s="276" t="s">
        <v>1856</v>
      </c>
      <c r="Z3" s="276" t="s">
        <v>1857</v>
      </c>
      <c r="AA3" s="276" t="s">
        <v>1858</v>
      </c>
      <c r="AB3" s="276" t="s">
        <v>1859</v>
      </c>
      <c r="AC3" s="87"/>
    </row>
    <row r="4" spans="1:40" s="3" customFormat="1" ht="44.25" customHeight="1" thickBot="1" x14ac:dyDescent="0.3">
      <c r="A4" s="376"/>
      <c r="B4" s="376"/>
      <c r="C4" s="594" t="s">
        <v>291</v>
      </c>
      <c r="D4" s="594"/>
      <c r="E4" s="594"/>
      <c r="F4" s="594"/>
      <c r="G4" s="594"/>
      <c r="H4" s="594"/>
      <c r="I4" s="594"/>
      <c r="J4" s="594"/>
      <c r="K4" s="594"/>
      <c r="L4" s="594"/>
      <c r="M4" s="594"/>
      <c r="N4" s="594"/>
      <c r="O4" s="594"/>
      <c r="P4" s="594"/>
      <c r="Q4" s="594"/>
      <c r="R4" s="594"/>
      <c r="S4" s="594"/>
      <c r="T4" s="594"/>
      <c r="U4" s="594"/>
      <c r="V4" s="594"/>
      <c r="W4" s="594"/>
      <c r="X4" s="594"/>
      <c r="Y4" s="594"/>
      <c r="Z4" s="594"/>
      <c r="AA4" s="594"/>
      <c r="AB4" s="595"/>
      <c r="AC4" s="166"/>
      <c r="AD4" s="166"/>
      <c r="AE4" s="166"/>
      <c r="AF4" s="166"/>
      <c r="AG4" s="166"/>
      <c r="AH4" s="166"/>
      <c r="AI4" s="166"/>
      <c r="AJ4" s="166"/>
      <c r="AK4" s="166"/>
      <c r="AL4" s="166"/>
      <c r="AM4" s="166"/>
      <c r="AN4" s="166"/>
    </row>
    <row r="5" spans="1:40" s="3" customFormat="1" ht="24" customHeight="1" x14ac:dyDescent="0.25">
      <c r="A5" s="495">
        <v>1</v>
      </c>
      <c r="B5" s="495" t="str">
        <f t="shared" ref="B5:B29" si="0">$P$1&amp;TEXT(A5,"00")</f>
        <v>&lt;STATE ORG&gt;01</v>
      </c>
      <c r="C5" s="330" t="str">
        <f t="shared" ref="C5:C29" si="1">IF(ISERROR(VLOOKUP($B5,LocationLookup,8,FALSE)),"",VLOOKUP($B5,LocationLookup,8,FALSE))</f>
        <v/>
      </c>
      <c r="D5" s="330" t="str">
        <f t="shared" ref="D5:D29" si="2">IF(ISERROR(VLOOKUP($B5,LocationLookup,7,FALSE)),"",VLOOKUP($B5,LocationLookup,7,FALSE))</f>
        <v/>
      </c>
      <c r="E5" s="330" t="str">
        <f t="shared" ref="E5:E29" si="3">IF(ISERROR(VLOOKUP($B5,LocationLookup,4,FALSE)),"",VLOOKUP($B5,LocationLookup,4,FALSE))</f>
        <v/>
      </c>
      <c r="F5" s="330" t="str">
        <f t="shared" ref="F5:F29" si="4">IF(ISERROR(VLOOKUP($B5,LocationLookup,10,FALSE)),"",VLOOKUP($B5,LocationLookup,10,FALSE))</f>
        <v/>
      </c>
      <c r="G5" s="330" t="str">
        <f t="shared" ref="G5:G29" si="5">IF(ISERROR(VLOOKUP($B5,LocationLookup,11,FALSE)),"",VLOOKUP($B5,LocationLookup,11,FALSE))</f>
        <v/>
      </c>
      <c r="H5" s="330" t="str">
        <f t="shared" ref="H5:H29" si="6">IF(ISERROR(VLOOKUP($B5,LocationLookup,14,FALSE)),"",VLOOKUP($B5,LocationLookup,14,FALSE))</f>
        <v/>
      </c>
      <c r="I5" s="330" t="str">
        <f t="shared" ref="I5:I29" si="7">IF(ISERROR(VLOOKUP($B5,LocationLookup,15,FALSE)),"",VLOOKUP($B5,LocationLookup,15,FALSE))</f>
        <v/>
      </c>
      <c r="J5" s="330" t="str">
        <f t="shared" ref="J5:J29" si="8">IF(ISERROR(VLOOKUP($B5,LocationLookup,16,FALSE)),"",VLOOKUP($B5,LocationLookup,16,FALSE))</f>
        <v/>
      </c>
      <c r="K5" s="330" t="str">
        <f t="shared" ref="K5:K29" si="9">IF(ISERROR(VLOOKUP($B5,LocationLookup,18,FALSE)),"",VLOOKUP($B5,LocationLookup,18,FALSE))</f>
        <v/>
      </c>
      <c r="L5" s="329"/>
      <c r="M5" s="329"/>
      <c r="N5" s="285" t="s">
        <v>23</v>
      </c>
      <c r="O5" s="286"/>
      <c r="P5" s="287"/>
      <c r="Q5" s="288"/>
      <c r="R5" s="288"/>
      <c r="S5" s="288"/>
      <c r="T5" s="288"/>
      <c r="U5" s="287"/>
      <c r="V5" s="289"/>
      <c r="W5" s="289"/>
      <c r="X5" s="290"/>
      <c r="Y5" s="291"/>
      <c r="Z5" s="292"/>
      <c r="AA5" s="293"/>
      <c r="AB5" s="294">
        <f>SUM(Y5+Z5+AA5)</f>
        <v>0</v>
      </c>
      <c r="AC5" s="166"/>
      <c r="AD5" s="166"/>
      <c r="AE5" s="166"/>
      <c r="AF5" s="166"/>
      <c r="AG5" s="166"/>
      <c r="AH5" s="166"/>
      <c r="AI5" s="166"/>
      <c r="AJ5" s="166"/>
      <c r="AK5" s="166"/>
      <c r="AL5" s="166"/>
      <c r="AM5" s="166"/>
      <c r="AN5" s="166"/>
    </row>
    <row r="6" spans="1:40" s="3" customFormat="1" ht="24" customHeight="1" x14ac:dyDescent="0.25">
      <c r="A6" s="495">
        <v>2</v>
      </c>
      <c r="B6" s="495" t="str">
        <f t="shared" si="0"/>
        <v>&lt;STATE ORG&gt;02</v>
      </c>
      <c r="C6" s="330" t="str">
        <f t="shared" si="1"/>
        <v/>
      </c>
      <c r="D6" s="330" t="str">
        <f t="shared" si="2"/>
        <v/>
      </c>
      <c r="E6" s="330" t="str">
        <f t="shared" si="3"/>
        <v/>
      </c>
      <c r="F6" s="330" t="str">
        <f t="shared" si="4"/>
        <v/>
      </c>
      <c r="G6" s="330" t="str">
        <f t="shared" si="5"/>
        <v/>
      </c>
      <c r="H6" s="330" t="str">
        <f t="shared" si="6"/>
        <v/>
      </c>
      <c r="I6" s="330" t="str">
        <f t="shared" si="7"/>
        <v/>
      </c>
      <c r="J6" s="330" t="str">
        <f t="shared" si="8"/>
        <v/>
      </c>
      <c r="K6" s="330" t="str">
        <f t="shared" si="9"/>
        <v/>
      </c>
      <c r="L6" s="329"/>
      <c r="M6" s="329"/>
      <c r="N6" s="285" t="s">
        <v>23</v>
      </c>
      <c r="O6" s="286"/>
      <c r="P6" s="287"/>
      <c r="Q6" s="288"/>
      <c r="R6" s="288"/>
      <c r="S6" s="288"/>
      <c r="T6" s="288"/>
      <c r="U6" s="287"/>
      <c r="V6" s="289"/>
      <c r="W6" s="289"/>
      <c r="X6" s="290"/>
      <c r="Y6" s="295"/>
      <c r="Z6" s="296"/>
      <c r="AA6" s="297"/>
      <c r="AB6" s="298">
        <f t="shared" ref="AB6:AB46" si="10">SUM(Y6+Z6+AA6)</f>
        <v>0</v>
      </c>
      <c r="AC6" s="166"/>
      <c r="AD6" s="166"/>
      <c r="AE6" s="166"/>
      <c r="AF6" s="166"/>
      <c r="AG6" s="166"/>
      <c r="AH6" s="166"/>
      <c r="AI6" s="166"/>
      <c r="AJ6" s="166"/>
      <c r="AK6" s="166"/>
      <c r="AL6" s="166"/>
      <c r="AM6" s="166"/>
      <c r="AN6" s="166"/>
    </row>
    <row r="7" spans="1:40" s="3" customFormat="1" ht="24" customHeight="1" x14ac:dyDescent="0.25">
      <c r="A7" s="495">
        <v>3</v>
      </c>
      <c r="B7" s="495" t="str">
        <f t="shared" si="0"/>
        <v>&lt;STATE ORG&gt;03</v>
      </c>
      <c r="C7" s="330" t="str">
        <f t="shared" si="1"/>
        <v/>
      </c>
      <c r="D7" s="330" t="str">
        <f t="shared" si="2"/>
        <v/>
      </c>
      <c r="E7" s="330" t="str">
        <f t="shared" si="3"/>
        <v/>
      </c>
      <c r="F7" s="330" t="str">
        <f t="shared" si="4"/>
        <v/>
      </c>
      <c r="G7" s="330" t="str">
        <f t="shared" si="5"/>
        <v/>
      </c>
      <c r="H7" s="330" t="str">
        <f t="shared" si="6"/>
        <v/>
      </c>
      <c r="I7" s="330" t="str">
        <f t="shared" si="7"/>
        <v/>
      </c>
      <c r="J7" s="330" t="str">
        <f t="shared" si="8"/>
        <v/>
      </c>
      <c r="K7" s="330" t="str">
        <f t="shared" si="9"/>
        <v/>
      </c>
      <c r="L7" s="329"/>
      <c r="M7" s="329"/>
      <c r="N7" s="285" t="s">
        <v>23</v>
      </c>
      <c r="O7" s="286"/>
      <c r="P7" s="287"/>
      <c r="Q7" s="288"/>
      <c r="R7" s="288"/>
      <c r="S7" s="288"/>
      <c r="T7" s="288"/>
      <c r="U7" s="287"/>
      <c r="V7" s="289"/>
      <c r="W7" s="289"/>
      <c r="X7" s="290"/>
      <c r="Y7" s="295"/>
      <c r="Z7" s="296"/>
      <c r="AA7" s="297"/>
      <c r="AB7" s="298">
        <f t="shared" si="10"/>
        <v>0</v>
      </c>
      <c r="AC7" s="166"/>
      <c r="AD7" s="166"/>
      <c r="AE7" s="166"/>
      <c r="AF7" s="166"/>
      <c r="AG7" s="166"/>
      <c r="AH7" s="166"/>
      <c r="AI7" s="166"/>
      <c r="AJ7" s="166"/>
      <c r="AK7" s="166"/>
      <c r="AL7" s="166"/>
      <c r="AM7" s="166"/>
      <c r="AN7" s="166"/>
    </row>
    <row r="8" spans="1:40" s="3" customFormat="1" ht="24" customHeight="1" x14ac:dyDescent="0.25">
      <c r="A8" s="495">
        <v>4</v>
      </c>
      <c r="B8" s="495" t="str">
        <f t="shared" si="0"/>
        <v>&lt;STATE ORG&gt;04</v>
      </c>
      <c r="C8" s="330" t="str">
        <f t="shared" si="1"/>
        <v/>
      </c>
      <c r="D8" s="330" t="str">
        <f t="shared" si="2"/>
        <v/>
      </c>
      <c r="E8" s="330" t="str">
        <f t="shared" si="3"/>
        <v/>
      </c>
      <c r="F8" s="330" t="str">
        <f t="shared" si="4"/>
        <v/>
      </c>
      <c r="G8" s="330" t="str">
        <f t="shared" si="5"/>
        <v/>
      </c>
      <c r="H8" s="330" t="str">
        <f t="shared" si="6"/>
        <v/>
      </c>
      <c r="I8" s="330" t="str">
        <f t="shared" si="7"/>
        <v/>
      </c>
      <c r="J8" s="330" t="str">
        <f t="shared" si="8"/>
        <v/>
      </c>
      <c r="K8" s="330" t="str">
        <f t="shared" si="9"/>
        <v/>
      </c>
      <c r="L8" s="329"/>
      <c r="M8" s="329"/>
      <c r="N8" s="285" t="s">
        <v>23</v>
      </c>
      <c r="O8" s="286"/>
      <c r="P8" s="287"/>
      <c r="Q8" s="288"/>
      <c r="R8" s="288"/>
      <c r="S8" s="288"/>
      <c r="T8" s="288"/>
      <c r="U8" s="287"/>
      <c r="V8" s="289"/>
      <c r="W8" s="289"/>
      <c r="X8" s="290"/>
      <c r="Y8" s="295"/>
      <c r="Z8" s="296"/>
      <c r="AA8" s="297"/>
      <c r="AB8" s="298">
        <f t="shared" si="10"/>
        <v>0</v>
      </c>
      <c r="AC8" s="166"/>
      <c r="AD8" s="166"/>
      <c r="AE8" s="166"/>
      <c r="AF8" s="166"/>
      <c r="AG8" s="166"/>
      <c r="AH8" s="166"/>
      <c r="AI8" s="166"/>
      <c r="AJ8" s="166"/>
      <c r="AK8" s="166"/>
      <c r="AL8" s="166"/>
      <c r="AM8" s="166"/>
      <c r="AN8" s="166"/>
    </row>
    <row r="9" spans="1:40" s="3" customFormat="1" ht="24" customHeight="1" x14ac:dyDescent="0.25">
      <c r="A9" s="495">
        <v>5</v>
      </c>
      <c r="B9" s="495" t="str">
        <f t="shared" si="0"/>
        <v>&lt;STATE ORG&gt;05</v>
      </c>
      <c r="C9" s="330" t="str">
        <f t="shared" si="1"/>
        <v/>
      </c>
      <c r="D9" s="330" t="str">
        <f t="shared" si="2"/>
        <v/>
      </c>
      <c r="E9" s="330" t="str">
        <f t="shared" si="3"/>
        <v/>
      </c>
      <c r="F9" s="330" t="str">
        <f t="shared" si="4"/>
        <v/>
      </c>
      <c r="G9" s="330" t="str">
        <f t="shared" si="5"/>
        <v/>
      </c>
      <c r="H9" s="330" t="str">
        <f t="shared" si="6"/>
        <v/>
      </c>
      <c r="I9" s="330" t="str">
        <f t="shared" si="7"/>
        <v/>
      </c>
      <c r="J9" s="330" t="str">
        <f t="shared" si="8"/>
        <v/>
      </c>
      <c r="K9" s="330" t="str">
        <f t="shared" si="9"/>
        <v/>
      </c>
      <c r="L9" s="329"/>
      <c r="M9" s="329"/>
      <c r="N9" s="285" t="s">
        <v>23</v>
      </c>
      <c r="O9" s="286"/>
      <c r="P9" s="287"/>
      <c r="Q9" s="288"/>
      <c r="R9" s="288"/>
      <c r="S9" s="288"/>
      <c r="T9" s="288"/>
      <c r="U9" s="287"/>
      <c r="V9" s="289"/>
      <c r="W9" s="289"/>
      <c r="X9" s="290"/>
      <c r="Y9" s="295"/>
      <c r="Z9" s="296"/>
      <c r="AA9" s="297"/>
      <c r="AB9" s="298">
        <f t="shared" si="10"/>
        <v>0</v>
      </c>
      <c r="AC9" s="166"/>
      <c r="AD9" s="166"/>
      <c r="AE9" s="166"/>
      <c r="AF9" s="166"/>
      <c r="AG9" s="166"/>
      <c r="AH9" s="166"/>
      <c r="AI9" s="166"/>
      <c r="AJ9" s="166"/>
      <c r="AK9" s="166"/>
      <c r="AL9" s="166"/>
      <c r="AM9" s="166"/>
      <c r="AN9" s="166"/>
    </row>
    <row r="10" spans="1:40" s="3" customFormat="1" ht="24" customHeight="1" x14ac:dyDescent="0.25">
      <c r="A10" s="495">
        <v>6</v>
      </c>
      <c r="B10" s="495" t="str">
        <f t="shared" si="0"/>
        <v>&lt;STATE ORG&gt;06</v>
      </c>
      <c r="C10" s="330" t="str">
        <f t="shared" si="1"/>
        <v/>
      </c>
      <c r="D10" s="330" t="str">
        <f t="shared" si="2"/>
        <v/>
      </c>
      <c r="E10" s="330" t="str">
        <f t="shared" si="3"/>
        <v/>
      </c>
      <c r="F10" s="330" t="str">
        <f t="shared" si="4"/>
        <v/>
      </c>
      <c r="G10" s="330" t="str">
        <f t="shared" si="5"/>
        <v/>
      </c>
      <c r="H10" s="330" t="str">
        <f t="shared" si="6"/>
        <v/>
      </c>
      <c r="I10" s="330" t="str">
        <f t="shared" si="7"/>
        <v/>
      </c>
      <c r="J10" s="330" t="str">
        <f t="shared" si="8"/>
        <v/>
      </c>
      <c r="K10" s="330" t="str">
        <f t="shared" si="9"/>
        <v/>
      </c>
      <c r="L10" s="329"/>
      <c r="M10" s="329"/>
      <c r="N10" s="285" t="s">
        <v>23</v>
      </c>
      <c r="O10" s="286"/>
      <c r="P10" s="287"/>
      <c r="Q10" s="288"/>
      <c r="R10" s="288"/>
      <c r="S10" s="288"/>
      <c r="T10" s="288"/>
      <c r="U10" s="287"/>
      <c r="V10" s="289"/>
      <c r="W10" s="289"/>
      <c r="X10" s="290"/>
      <c r="Y10" s="295"/>
      <c r="Z10" s="296"/>
      <c r="AA10" s="297"/>
      <c r="AB10" s="298">
        <f t="shared" si="10"/>
        <v>0</v>
      </c>
      <c r="AC10" s="166"/>
      <c r="AD10" s="166"/>
      <c r="AE10" s="166"/>
      <c r="AF10" s="166"/>
      <c r="AG10" s="166"/>
      <c r="AH10" s="166"/>
      <c r="AI10" s="166"/>
      <c r="AJ10" s="166"/>
      <c r="AK10" s="166"/>
      <c r="AL10" s="166"/>
      <c r="AM10" s="166"/>
      <c r="AN10" s="166"/>
    </row>
    <row r="11" spans="1:40" s="3" customFormat="1" ht="24" customHeight="1" x14ac:dyDescent="0.25">
      <c r="A11" s="495">
        <v>7</v>
      </c>
      <c r="B11" s="495" t="str">
        <f t="shared" si="0"/>
        <v>&lt;STATE ORG&gt;07</v>
      </c>
      <c r="C11" s="330" t="str">
        <f t="shared" si="1"/>
        <v/>
      </c>
      <c r="D11" s="330" t="str">
        <f t="shared" si="2"/>
        <v/>
      </c>
      <c r="E11" s="330" t="str">
        <f t="shared" si="3"/>
        <v/>
      </c>
      <c r="F11" s="330" t="str">
        <f t="shared" si="4"/>
        <v/>
      </c>
      <c r="G11" s="330" t="str">
        <f t="shared" si="5"/>
        <v/>
      </c>
      <c r="H11" s="330" t="str">
        <f t="shared" si="6"/>
        <v/>
      </c>
      <c r="I11" s="330" t="str">
        <f t="shared" si="7"/>
        <v/>
      </c>
      <c r="J11" s="330" t="str">
        <f t="shared" si="8"/>
        <v/>
      </c>
      <c r="K11" s="330" t="str">
        <f t="shared" si="9"/>
        <v/>
      </c>
      <c r="L11" s="329"/>
      <c r="M11" s="329"/>
      <c r="N11" s="285" t="s">
        <v>23</v>
      </c>
      <c r="O11" s="286"/>
      <c r="P11" s="287"/>
      <c r="Q11" s="288"/>
      <c r="R11" s="288"/>
      <c r="S11" s="288"/>
      <c r="T11" s="288"/>
      <c r="U11" s="287"/>
      <c r="V11" s="289"/>
      <c r="W11" s="289"/>
      <c r="X11" s="290"/>
      <c r="Y11" s="295"/>
      <c r="Z11" s="296"/>
      <c r="AA11" s="297"/>
      <c r="AB11" s="298">
        <f t="shared" si="10"/>
        <v>0</v>
      </c>
      <c r="AC11" s="166"/>
      <c r="AD11" s="166"/>
      <c r="AE11" s="166"/>
      <c r="AF11" s="166"/>
      <c r="AG11" s="166"/>
      <c r="AH11" s="166"/>
      <c r="AI11" s="166"/>
      <c r="AJ11" s="166"/>
      <c r="AK11" s="166"/>
      <c r="AL11" s="166"/>
      <c r="AM11" s="166"/>
      <c r="AN11" s="166"/>
    </row>
    <row r="12" spans="1:40" s="3" customFormat="1" ht="24" customHeight="1" x14ac:dyDescent="0.25">
      <c r="A12" s="495">
        <v>8</v>
      </c>
      <c r="B12" s="495" t="str">
        <f t="shared" si="0"/>
        <v>&lt;STATE ORG&gt;08</v>
      </c>
      <c r="C12" s="330" t="str">
        <f t="shared" si="1"/>
        <v/>
      </c>
      <c r="D12" s="330" t="str">
        <f t="shared" si="2"/>
        <v/>
      </c>
      <c r="E12" s="330" t="str">
        <f t="shared" si="3"/>
        <v/>
      </c>
      <c r="F12" s="330" t="str">
        <f t="shared" si="4"/>
        <v/>
      </c>
      <c r="G12" s="330" t="str">
        <f t="shared" si="5"/>
        <v/>
      </c>
      <c r="H12" s="330" t="str">
        <f t="shared" si="6"/>
        <v/>
      </c>
      <c r="I12" s="330" t="str">
        <f t="shared" si="7"/>
        <v/>
      </c>
      <c r="J12" s="330" t="str">
        <f t="shared" si="8"/>
        <v/>
      </c>
      <c r="K12" s="330" t="str">
        <f t="shared" si="9"/>
        <v/>
      </c>
      <c r="L12" s="329"/>
      <c r="M12" s="329"/>
      <c r="N12" s="285" t="s">
        <v>23</v>
      </c>
      <c r="O12" s="286"/>
      <c r="P12" s="287"/>
      <c r="Q12" s="288"/>
      <c r="R12" s="288"/>
      <c r="S12" s="288"/>
      <c r="T12" s="288"/>
      <c r="U12" s="287"/>
      <c r="V12" s="289"/>
      <c r="W12" s="289"/>
      <c r="X12" s="290"/>
      <c r="Y12" s="295"/>
      <c r="Z12" s="296"/>
      <c r="AA12" s="297"/>
      <c r="AB12" s="298">
        <f t="shared" si="10"/>
        <v>0</v>
      </c>
      <c r="AC12" s="166"/>
      <c r="AD12" s="166"/>
      <c r="AE12" s="166"/>
      <c r="AF12" s="166"/>
      <c r="AG12" s="166"/>
      <c r="AH12" s="166"/>
      <c r="AI12" s="166"/>
      <c r="AJ12" s="166"/>
      <c r="AK12" s="166"/>
      <c r="AL12" s="166"/>
      <c r="AM12" s="166"/>
      <c r="AN12" s="166"/>
    </row>
    <row r="13" spans="1:40" s="3" customFormat="1" ht="24" customHeight="1" x14ac:dyDescent="0.25">
      <c r="A13" s="495">
        <v>9</v>
      </c>
      <c r="B13" s="495" t="str">
        <f t="shared" si="0"/>
        <v>&lt;STATE ORG&gt;09</v>
      </c>
      <c r="C13" s="330" t="str">
        <f t="shared" si="1"/>
        <v/>
      </c>
      <c r="D13" s="330" t="str">
        <f t="shared" si="2"/>
        <v/>
      </c>
      <c r="E13" s="330" t="str">
        <f t="shared" si="3"/>
        <v/>
      </c>
      <c r="F13" s="330" t="str">
        <f t="shared" si="4"/>
        <v/>
      </c>
      <c r="G13" s="330" t="str">
        <f t="shared" si="5"/>
        <v/>
      </c>
      <c r="H13" s="330" t="str">
        <f t="shared" si="6"/>
        <v/>
      </c>
      <c r="I13" s="330" t="str">
        <f t="shared" si="7"/>
        <v/>
      </c>
      <c r="J13" s="330" t="str">
        <f t="shared" si="8"/>
        <v/>
      </c>
      <c r="K13" s="330" t="str">
        <f t="shared" si="9"/>
        <v/>
      </c>
      <c r="L13" s="329"/>
      <c r="M13" s="329"/>
      <c r="N13" s="285" t="s">
        <v>23</v>
      </c>
      <c r="O13" s="286"/>
      <c r="P13" s="287"/>
      <c r="Q13" s="288"/>
      <c r="R13" s="288"/>
      <c r="S13" s="288"/>
      <c r="T13" s="288"/>
      <c r="U13" s="287"/>
      <c r="V13" s="289"/>
      <c r="W13" s="289"/>
      <c r="X13" s="290"/>
      <c r="Y13" s="295"/>
      <c r="Z13" s="296"/>
      <c r="AA13" s="297"/>
      <c r="AB13" s="298">
        <f t="shared" si="10"/>
        <v>0</v>
      </c>
      <c r="AC13" s="166"/>
      <c r="AD13" s="166"/>
      <c r="AE13" s="166"/>
      <c r="AF13" s="166"/>
      <c r="AG13" s="166"/>
      <c r="AH13" s="166"/>
      <c r="AI13" s="166"/>
      <c r="AJ13" s="166"/>
      <c r="AK13" s="166"/>
      <c r="AL13" s="166"/>
      <c r="AM13" s="166"/>
      <c r="AN13" s="166"/>
    </row>
    <row r="14" spans="1:40" s="3" customFormat="1" ht="24" customHeight="1" x14ac:dyDescent="0.25">
      <c r="A14" s="495">
        <v>10</v>
      </c>
      <c r="B14" s="495" t="str">
        <f t="shared" si="0"/>
        <v>&lt;STATE ORG&gt;10</v>
      </c>
      <c r="C14" s="330" t="str">
        <f t="shared" si="1"/>
        <v/>
      </c>
      <c r="D14" s="330" t="str">
        <f t="shared" si="2"/>
        <v/>
      </c>
      <c r="E14" s="330" t="str">
        <f t="shared" si="3"/>
        <v/>
      </c>
      <c r="F14" s="330" t="str">
        <f t="shared" si="4"/>
        <v/>
      </c>
      <c r="G14" s="330" t="str">
        <f t="shared" si="5"/>
        <v/>
      </c>
      <c r="H14" s="330" t="str">
        <f t="shared" si="6"/>
        <v/>
      </c>
      <c r="I14" s="330" t="str">
        <f t="shared" si="7"/>
        <v/>
      </c>
      <c r="J14" s="330" t="str">
        <f t="shared" si="8"/>
        <v/>
      </c>
      <c r="K14" s="330" t="str">
        <f t="shared" si="9"/>
        <v/>
      </c>
      <c r="L14" s="329"/>
      <c r="M14" s="329"/>
      <c r="N14" s="285" t="s">
        <v>23</v>
      </c>
      <c r="O14" s="286"/>
      <c r="P14" s="287"/>
      <c r="Q14" s="288"/>
      <c r="R14" s="288"/>
      <c r="S14" s="288"/>
      <c r="T14" s="288"/>
      <c r="U14" s="287"/>
      <c r="V14" s="289"/>
      <c r="W14" s="289"/>
      <c r="X14" s="290"/>
      <c r="Y14" s="295"/>
      <c r="Z14" s="296"/>
      <c r="AA14" s="297"/>
      <c r="AB14" s="298">
        <f t="shared" si="10"/>
        <v>0</v>
      </c>
      <c r="AC14" s="166"/>
      <c r="AD14" s="166"/>
      <c r="AE14" s="166"/>
      <c r="AF14" s="166"/>
      <c r="AG14" s="166"/>
      <c r="AH14" s="166"/>
      <c r="AI14" s="166"/>
      <c r="AJ14" s="166"/>
      <c r="AK14" s="166"/>
      <c r="AL14" s="166"/>
      <c r="AM14" s="166"/>
      <c r="AN14" s="166"/>
    </row>
    <row r="15" spans="1:40" s="3" customFormat="1" ht="24" customHeight="1" x14ac:dyDescent="0.25">
      <c r="A15" s="495">
        <v>11</v>
      </c>
      <c r="B15" s="495" t="str">
        <f t="shared" si="0"/>
        <v>&lt;STATE ORG&gt;11</v>
      </c>
      <c r="C15" s="330" t="str">
        <f t="shared" si="1"/>
        <v/>
      </c>
      <c r="D15" s="330" t="str">
        <f t="shared" si="2"/>
        <v/>
      </c>
      <c r="E15" s="330" t="str">
        <f t="shared" si="3"/>
        <v/>
      </c>
      <c r="F15" s="330" t="str">
        <f t="shared" si="4"/>
        <v/>
      </c>
      <c r="G15" s="330" t="str">
        <f t="shared" si="5"/>
        <v/>
      </c>
      <c r="H15" s="330" t="str">
        <f t="shared" si="6"/>
        <v/>
      </c>
      <c r="I15" s="330" t="str">
        <f t="shared" si="7"/>
        <v/>
      </c>
      <c r="J15" s="330" t="str">
        <f t="shared" si="8"/>
        <v/>
      </c>
      <c r="K15" s="330" t="str">
        <f t="shared" si="9"/>
        <v/>
      </c>
      <c r="L15" s="329"/>
      <c r="M15" s="329"/>
      <c r="N15" s="285" t="s">
        <v>23</v>
      </c>
      <c r="O15" s="286"/>
      <c r="P15" s="287"/>
      <c r="Q15" s="288"/>
      <c r="R15" s="288"/>
      <c r="S15" s="288"/>
      <c r="T15" s="288"/>
      <c r="U15" s="287"/>
      <c r="V15" s="289"/>
      <c r="W15" s="289"/>
      <c r="X15" s="290"/>
      <c r="Y15" s="295"/>
      <c r="Z15" s="296"/>
      <c r="AA15" s="297"/>
      <c r="AB15" s="298">
        <f t="shared" si="10"/>
        <v>0</v>
      </c>
      <c r="AC15" s="166"/>
      <c r="AD15" s="166"/>
      <c r="AE15" s="166"/>
      <c r="AF15" s="166"/>
      <c r="AG15" s="166"/>
      <c r="AH15" s="166"/>
      <c r="AI15" s="166"/>
      <c r="AJ15" s="166"/>
      <c r="AK15" s="166"/>
      <c r="AL15" s="166"/>
      <c r="AM15" s="166"/>
      <c r="AN15" s="166"/>
    </row>
    <row r="16" spans="1:40" s="3" customFormat="1" ht="24" customHeight="1" x14ac:dyDescent="0.25">
      <c r="A16" s="495">
        <v>12</v>
      </c>
      <c r="B16" s="495" t="str">
        <f t="shared" si="0"/>
        <v>&lt;STATE ORG&gt;12</v>
      </c>
      <c r="C16" s="330" t="str">
        <f t="shared" si="1"/>
        <v/>
      </c>
      <c r="D16" s="330" t="str">
        <f t="shared" si="2"/>
        <v/>
      </c>
      <c r="E16" s="330" t="str">
        <f t="shared" si="3"/>
        <v/>
      </c>
      <c r="F16" s="330" t="str">
        <f t="shared" si="4"/>
        <v/>
      </c>
      <c r="G16" s="330" t="str">
        <f t="shared" si="5"/>
        <v/>
      </c>
      <c r="H16" s="330" t="str">
        <f t="shared" si="6"/>
        <v/>
      </c>
      <c r="I16" s="330" t="str">
        <f t="shared" si="7"/>
        <v/>
      </c>
      <c r="J16" s="330" t="str">
        <f t="shared" si="8"/>
        <v/>
      </c>
      <c r="K16" s="330" t="str">
        <f t="shared" si="9"/>
        <v/>
      </c>
      <c r="L16" s="329"/>
      <c r="M16" s="329"/>
      <c r="N16" s="285" t="s">
        <v>23</v>
      </c>
      <c r="O16" s="286"/>
      <c r="P16" s="287"/>
      <c r="Q16" s="288"/>
      <c r="R16" s="288"/>
      <c r="S16" s="288"/>
      <c r="T16" s="288"/>
      <c r="U16" s="287"/>
      <c r="V16" s="289"/>
      <c r="W16" s="289"/>
      <c r="X16" s="290"/>
      <c r="Y16" s="295"/>
      <c r="Z16" s="296"/>
      <c r="AA16" s="297"/>
      <c r="AB16" s="298">
        <f t="shared" si="10"/>
        <v>0</v>
      </c>
      <c r="AC16" s="166"/>
      <c r="AD16" s="166"/>
      <c r="AE16" s="166"/>
      <c r="AF16" s="166"/>
      <c r="AG16" s="166"/>
      <c r="AH16" s="166"/>
      <c r="AI16" s="166"/>
      <c r="AJ16" s="166"/>
      <c r="AK16" s="166"/>
      <c r="AL16" s="166"/>
      <c r="AM16" s="166"/>
      <c r="AN16" s="166"/>
    </row>
    <row r="17" spans="1:28" s="3" customFormat="1" ht="24" customHeight="1" x14ac:dyDescent="0.25">
      <c r="A17" s="495">
        <v>13</v>
      </c>
      <c r="B17" s="495" t="str">
        <f t="shared" si="0"/>
        <v>&lt;STATE ORG&gt;13</v>
      </c>
      <c r="C17" s="330" t="str">
        <f t="shared" si="1"/>
        <v/>
      </c>
      <c r="D17" s="330" t="str">
        <f t="shared" si="2"/>
        <v/>
      </c>
      <c r="E17" s="330" t="str">
        <f t="shared" si="3"/>
        <v/>
      </c>
      <c r="F17" s="330" t="str">
        <f t="shared" si="4"/>
        <v/>
      </c>
      <c r="G17" s="330" t="str">
        <f t="shared" si="5"/>
        <v/>
      </c>
      <c r="H17" s="330" t="str">
        <f t="shared" si="6"/>
        <v/>
      </c>
      <c r="I17" s="330" t="str">
        <f t="shared" si="7"/>
        <v/>
      </c>
      <c r="J17" s="330" t="str">
        <f t="shared" si="8"/>
        <v/>
      </c>
      <c r="K17" s="330" t="str">
        <f t="shared" si="9"/>
        <v/>
      </c>
      <c r="L17" s="329"/>
      <c r="M17" s="329"/>
      <c r="N17" s="285" t="s">
        <v>23</v>
      </c>
      <c r="O17" s="286"/>
      <c r="P17" s="287"/>
      <c r="Q17" s="288"/>
      <c r="R17" s="288"/>
      <c r="S17" s="288"/>
      <c r="T17" s="288"/>
      <c r="U17" s="287"/>
      <c r="V17" s="289"/>
      <c r="W17" s="289"/>
      <c r="X17" s="290"/>
      <c r="Y17" s="295"/>
      <c r="Z17" s="296"/>
      <c r="AA17" s="297"/>
      <c r="AB17" s="298">
        <f t="shared" si="10"/>
        <v>0</v>
      </c>
    </row>
    <row r="18" spans="1:28" s="3" customFormat="1" ht="24" customHeight="1" x14ac:dyDescent="0.25">
      <c r="A18" s="495">
        <v>14</v>
      </c>
      <c r="B18" s="495" t="str">
        <f t="shared" si="0"/>
        <v>&lt;STATE ORG&gt;14</v>
      </c>
      <c r="C18" s="330" t="str">
        <f t="shared" si="1"/>
        <v/>
      </c>
      <c r="D18" s="330" t="str">
        <f t="shared" si="2"/>
        <v/>
      </c>
      <c r="E18" s="330" t="str">
        <f t="shared" si="3"/>
        <v/>
      </c>
      <c r="F18" s="330" t="str">
        <f t="shared" si="4"/>
        <v/>
      </c>
      <c r="G18" s="330" t="str">
        <f t="shared" si="5"/>
        <v/>
      </c>
      <c r="H18" s="330" t="str">
        <f t="shared" si="6"/>
        <v/>
      </c>
      <c r="I18" s="330" t="str">
        <f t="shared" si="7"/>
        <v/>
      </c>
      <c r="J18" s="330" t="str">
        <f t="shared" si="8"/>
        <v/>
      </c>
      <c r="K18" s="330" t="str">
        <f t="shared" si="9"/>
        <v/>
      </c>
      <c r="L18" s="329"/>
      <c r="M18" s="329"/>
      <c r="N18" s="285" t="s">
        <v>23</v>
      </c>
      <c r="O18" s="286"/>
      <c r="P18" s="287"/>
      <c r="Q18" s="288"/>
      <c r="R18" s="288"/>
      <c r="S18" s="288"/>
      <c r="T18" s="288"/>
      <c r="U18" s="287"/>
      <c r="V18" s="289"/>
      <c r="W18" s="289"/>
      <c r="X18" s="290"/>
      <c r="Y18" s="295"/>
      <c r="Z18" s="296"/>
      <c r="AA18" s="297"/>
      <c r="AB18" s="298">
        <f t="shared" si="10"/>
        <v>0</v>
      </c>
    </row>
    <row r="19" spans="1:28" s="3" customFormat="1" ht="24" customHeight="1" x14ac:dyDescent="0.25">
      <c r="A19" s="495">
        <v>15</v>
      </c>
      <c r="B19" s="495" t="str">
        <f t="shared" si="0"/>
        <v>&lt;STATE ORG&gt;15</v>
      </c>
      <c r="C19" s="330" t="str">
        <f t="shared" si="1"/>
        <v/>
      </c>
      <c r="D19" s="330" t="str">
        <f t="shared" si="2"/>
        <v/>
      </c>
      <c r="E19" s="330" t="str">
        <f t="shared" si="3"/>
        <v/>
      </c>
      <c r="F19" s="330" t="str">
        <f t="shared" si="4"/>
        <v/>
      </c>
      <c r="G19" s="330" t="str">
        <f t="shared" si="5"/>
        <v/>
      </c>
      <c r="H19" s="330" t="str">
        <f t="shared" si="6"/>
        <v/>
      </c>
      <c r="I19" s="330" t="str">
        <f t="shared" si="7"/>
        <v/>
      </c>
      <c r="J19" s="330" t="str">
        <f t="shared" si="8"/>
        <v/>
      </c>
      <c r="K19" s="330" t="str">
        <f t="shared" si="9"/>
        <v/>
      </c>
      <c r="L19" s="329"/>
      <c r="M19" s="329"/>
      <c r="N19" s="285" t="s">
        <v>23</v>
      </c>
      <c r="O19" s="286"/>
      <c r="P19" s="287"/>
      <c r="Q19" s="288"/>
      <c r="R19" s="288"/>
      <c r="S19" s="288"/>
      <c r="T19" s="288"/>
      <c r="U19" s="287"/>
      <c r="V19" s="289"/>
      <c r="W19" s="289"/>
      <c r="X19" s="290"/>
      <c r="Y19" s="295"/>
      <c r="Z19" s="296"/>
      <c r="AA19" s="297"/>
      <c r="AB19" s="298">
        <f t="shared" si="10"/>
        <v>0</v>
      </c>
    </row>
    <row r="20" spans="1:28" s="3" customFormat="1" ht="24" customHeight="1" x14ac:dyDescent="0.25">
      <c r="A20" s="495">
        <v>16</v>
      </c>
      <c r="B20" s="495" t="str">
        <f t="shared" si="0"/>
        <v>&lt;STATE ORG&gt;16</v>
      </c>
      <c r="C20" s="330" t="str">
        <f t="shared" si="1"/>
        <v/>
      </c>
      <c r="D20" s="330" t="str">
        <f t="shared" si="2"/>
        <v/>
      </c>
      <c r="E20" s="330" t="str">
        <f t="shared" si="3"/>
        <v/>
      </c>
      <c r="F20" s="330" t="str">
        <f t="shared" si="4"/>
        <v/>
      </c>
      <c r="G20" s="330" t="str">
        <f t="shared" si="5"/>
        <v/>
      </c>
      <c r="H20" s="330" t="str">
        <f t="shared" si="6"/>
        <v/>
      </c>
      <c r="I20" s="330" t="str">
        <f t="shared" si="7"/>
        <v/>
      </c>
      <c r="J20" s="330" t="str">
        <f t="shared" si="8"/>
        <v/>
      </c>
      <c r="K20" s="330" t="str">
        <f t="shared" si="9"/>
        <v/>
      </c>
      <c r="L20" s="329"/>
      <c r="M20" s="329"/>
      <c r="N20" s="285" t="s">
        <v>23</v>
      </c>
      <c r="O20" s="286"/>
      <c r="P20" s="287"/>
      <c r="Q20" s="288"/>
      <c r="R20" s="288"/>
      <c r="S20" s="288"/>
      <c r="T20" s="288"/>
      <c r="U20" s="287"/>
      <c r="V20" s="289"/>
      <c r="W20" s="289"/>
      <c r="X20" s="290"/>
      <c r="Y20" s="295"/>
      <c r="Z20" s="296"/>
      <c r="AA20" s="297"/>
      <c r="AB20" s="298">
        <f t="shared" si="10"/>
        <v>0</v>
      </c>
    </row>
    <row r="21" spans="1:28" s="3" customFormat="1" ht="24" customHeight="1" x14ac:dyDescent="0.25">
      <c r="A21" s="495">
        <v>17</v>
      </c>
      <c r="B21" s="495" t="str">
        <f t="shared" si="0"/>
        <v>&lt;STATE ORG&gt;17</v>
      </c>
      <c r="C21" s="330" t="str">
        <f t="shared" si="1"/>
        <v/>
      </c>
      <c r="D21" s="330" t="str">
        <f t="shared" si="2"/>
        <v/>
      </c>
      <c r="E21" s="330" t="str">
        <f t="shared" si="3"/>
        <v/>
      </c>
      <c r="F21" s="330" t="str">
        <f t="shared" si="4"/>
        <v/>
      </c>
      <c r="G21" s="330" t="str">
        <f t="shared" si="5"/>
        <v/>
      </c>
      <c r="H21" s="330" t="str">
        <f t="shared" si="6"/>
        <v/>
      </c>
      <c r="I21" s="330" t="str">
        <f t="shared" si="7"/>
        <v/>
      </c>
      <c r="J21" s="330" t="str">
        <f t="shared" si="8"/>
        <v/>
      </c>
      <c r="K21" s="330" t="str">
        <f t="shared" si="9"/>
        <v/>
      </c>
      <c r="L21" s="329"/>
      <c r="M21" s="329"/>
      <c r="N21" s="285" t="s">
        <v>23</v>
      </c>
      <c r="O21" s="286"/>
      <c r="P21" s="287"/>
      <c r="Q21" s="288"/>
      <c r="R21" s="288"/>
      <c r="S21" s="288"/>
      <c r="T21" s="288"/>
      <c r="U21" s="287"/>
      <c r="V21" s="289"/>
      <c r="W21" s="289"/>
      <c r="X21" s="290"/>
      <c r="Y21" s="295"/>
      <c r="Z21" s="296"/>
      <c r="AA21" s="297"/>
      <c r="AB21" s="298">
        <f t="shared" si="10"/>
        <v>0</v>
      </c>
    </row>
    <row r="22" spans="1:28" s="3" customFormat="1" ht="24" customHeight="1" x14ac:dyDescent="0.25">
      <c r="A22" s="495">
        <v>18</v>
      </c>
      <c r="B22" s="495" t="str">
        <f t="shared" si="0"/>
        <v>&lt;STATE ORG&gt;18</v>
      </c>
      <c r="C22" s="330" t="str">
        <f t="shared" si="1"/>
        <v/>
      </c>
      <c r="D22" s="330" t="str">
        <f t="shared" si="2"/>
        <v/>
      </c>
      <c r="E22" s="330" t="str">
        <f t="shared" si="3"/>
        <v/>
      </c>
      <c r="F22" s="330" t="str">
        <f t="shared" si="4"/>
        <v/>
      </c>
      <c r="G22" s="330" t="str">
        <f t="shared" si="5"/>
        <v/>
      </c>
      <c r="H22" s="330" t="str">
        <f t="shared" si="6"/>
        <v/>
      </c>
      <c r="I22" s="330" t="str">
        <f t="shared" si="7"/>
        <v/>
      </c>
      <c r="J22" s="330" t="str">
        <f t="shared" si="8"/>
        <v/>
      </c>
      <c r="K22" s="330" t="str">
        <f t="shared" si="9"/>
        <v/>
      </c>
      <c r="L22" s="329"/>
      <c r="M22" s="329"/>
      <c r="N22" s="285" t="s">
        <v>23</v>
      </c>
      <c r="O22" s="286"/>
      <c r="P22" s="287"/>
      <c r="Q22" s="288"/>
      <c r="R22" s="288"/>
      <c r="S22" s="288"/>
      <c r="T22" s="288"/>
      <c r="U22" s="287"/>
      <c r="V22" s="289"/>
      <c r="W22" s="289"/>
      <c r="X22" s="290"/>
      <c r="Y22" s="295"/>
      <c r="Z22" s="296"/>
      <c r="AA22" s="297"/>
      <c r="AB22" s="298">
        <f t="shared" si="10"/>
        <v>0</v>
      </c>
    </row>
    <row r="23" spans="1:28" s="3" customFormat="1" ht="24" customHeight="1" x14ac:dyDescent="0.25">
      <c r="A23" s="495">
        <v>19</v>
      </c>
      <c r="B23" s="495" t="str">
        <f t="shared" si="0"/>
        <v>&lt;STATE ORG&gt;19</v>
      </c>
      <c r="C23" s="330" t="str">
        <f t="shared" si="1"/>
        <v/>
      </c>
      <c r="D23" s="330" t="str">
        <f t="shared" si="2"/>
        <v/>
      </c>
      <c r="E23" s="330" t="str">
        <f t="shared" si="3"/>
        <v/>
      </c>
      <c r="F23" s="330" t="str">
        <f t="shared" si="4"/>
        <v/>
      </c>
      <c r="G23" s="330" t="str">
        <f t="shared" si="5"/>
        <v/>
      </c>
      <c r="H23" s="330" t="str">
        <f t="shared" si="6"/>
        <v/>
      </c>
      <c r="I23" s="330" t="str">
        <f t="shared" si="7"/>
        <v/>
      </c>
      <c r="J23" s="330" t="str">
        <f t="shared" si="8"/>
        <v/>
      </c>
      <c r="K23" s="330" t="str">
        <f t="shared" si="9"/>
        <v/>
      </c>
      <c r="L23" s="329"/>
      <c r="M23" s="329"/>
      <c r="N23" s="285" t="s">
        <v>23</v>
      </c>
      <c r="O23" s="286"/>
      <c r="P23" s="287"/>
      <c r="Q23" s="288"/>
      <c r="R23" s="288"/>
      <c r="S23" s="288"/>
      <c r="T23" s="288"/>
      <c r="U23" s="287"/>
      <c r="V23" s="289"/>
      <c r="W23" s="289"/>
      <c r="X23" s="290"/>
      <c r="Y23" s="295"/>
      <c r="Z23" s="296"/>
      <c r="AA23" s="297"/>
      <c r="AB23" s="298">
        <f t="shared" si="10"/>
        <v>0</v>
      </c>
    </row>
    <row r="24" spans="1:28" s="3" customFormat="1" ht="24" customHeight="1" x14ac:dyDescent="0.25">
      <c r="A24" s="495">
        <v>20</v>
      </c>
      <c r="B24" s="495" t="str">
        <f t="shared" si="0"/>
        <v>&lt;STATE ORG&gt;20</v>
      </c>
      <c r="C24" s="330" t="str">
        <f t="shared" si="1"/>
        <v/>
      </c>
      <c r="D24" s="330" t="str">
        <f t="shared" si="2"/>
        <v/>
      </c>
      <c r="E24" s="330" t="str">
        <f t="shared" si="3"/>
        <v/>
      </c>
      <c r="F24" s="330" t="str">
        <f t="shared" si="4"/>
        <v/>
      </c>
      <c r="G24" s="330" t="str">
        <f t="shared" si="5"/>
        <v/>
      </c>
      <c r="H24" s="330" t="str">
        <f t="shared" si="6"/>
        <v/>
      </c>
      <c r="I24" s="330" t="str">
        <f t="shared" si="7"/>
        <v/>
      </c>
      <c r="J24" s="330" t="str">
        <f t="shared" si="8"/>
        <v/>
      </c>
      <c r="K24" s="330" t="str">
        <f t="shared" si="9"/>
        <v/>
      </c>
      <c r="L24" s="329"/>
      <c r="M24" s="329"/>
      <c r="N24" s="285" t="s">
        <v>23</v>
      </c>
      <c r="O24" s="286"/>
      <c r="P24" s="287"/>
      <c r="Q24" s="288"/>
      <c r="R24" s="288"/>
      <c r="S24" s="288"/>
      <c r="T24" s="288"/>
      <c r="U24" s="287"/>
      <c r="V24" s="289"/>
      <c r="W24" s="289"/>
      <c r="X24" s="290"/>
      <c r="Y24" s="295"/>
      <c r="Z24" s="296"/>
      <c r="AA24" s="297"/>
      <c r="AB24" s="298">
        <f t="shared" si="10"/>
        <v>0</v>
      </c>
    </row>
    <row r="25" spans="1:28" s="3" customFormat="1" ht="24" customHeight="1" x14ac:dyDescent="0.25">
      <c r="A25" s="495">
        <v>21</v>
      </c>
      <c r="B25" s="495" t="str">
        <f t="shared" si="0"/>
        <v>&lt;STATE ORG&gt;21</v>
      </c>
      <c r="C25" s="330" t="str">
        <f t="shared" si="1"/>
        <v/>
      </c>
      <c r="D25" s="330" t="str">
        <f t="shared" si="2"/>
        <v/>
      </c>
      <c r="E25" s="330" t="str">
        <f t="shared" si="3"/>
        <v/>
      </c>
      <c r="F25" s="330" t="str">
        <f t="shared" si="4"/>
        <v/>
      </c>
      <c r="G25" s="330" t="str">
        <f t="shared" si="5"/>
        <v/>
      </c>
      <c r="H25" s="330" t="str">
        <f t="shared" si="6"/>
        <v/>
      </c>
      <c r="I25" s="330" t="str">
        <f t="shared" si="7"/>
        <v/>
      </c>
      <c r="J25" s="330" t="str">
        <f t="shared" si="8"/>
        <v/>
      </c>
      <c r="K25" s="330" t="str">
        <f t="shared" si="9"/>
        <v/>
      </c>
      <c r="L25" s="329"/>
      <c r="M25" s="329"/>
      <c r="N25" s="285" t="s">
        <v>23</v>
      </c>
      <c r="O25" s="286"/>
      <c r="P25" s="287"/>
      <c r="Q25" s="288"/>
      <c r="R25" s="288"/>
      <c r="S25" s="288"/>
      <c r="T25" s="288"/>
      <c r="U25" s="287"/>
      <c r="V25" s="289"/>
      <c r="W25" s="289"/>
      <c r="X25" s="290"/>
      <c r="Y25" s="295"/>
      <c r="Z25" s="296"/>
      <c r="AA25" s="297"/>
      <c r="AB25" s="298">
        <f t="shared" si="10"/>
        <v>0</v>
      </c>
    </row>
    <row r="26" spans="1:28" s="3" customFormat="1" ht="24" customHeight="1" x14ac:dyDescent="0.25">
      <c r="A26" s="495">
        <v>22</v>
      </c>
      <c r="B26" s="495" t="str">
        <f t="shared" si="0"/>
        <v>&lt;STATE ORG&gt;22</v>
      </c>
      <c r="C26" s="330" t="str">
        <f t="shared" si="1"/>
        <v/>
      </c>
      <c r="D26" s="330" t="str">
        <f t="shared" si="2"/>
        <v/>
      </c>
      <c r="E26" s="330" t="str">
        <f t="shared" si="3"/>
        <v/>
      </c>
      <c r="F26" s="330" t="str">
        <f t="shared" si="4"/>
        <v/>
      </c>
      <c r="G26" s="330" t="str">
        <f t="shared" si="5"/>
        <v/>
      </c>
      <c r="H26" s="330" t="str">
        <f t="shared" si="6"/>
        <v/>
      </c>
      <c r="I26" s="330" t="str">
        <f t="shared" si="7"/>
        <v/>
      </c>
      <c r="J26" s="330" t="str">
        <f t="shared" si="8"/>
        <v/>
      </c>
      <c r="K26" s="330" t="str">
        <f t="shared" si="9"/>
        <v/>
      </c>
      <c r="L26" s="329"/>
      <c r="M26" s="329"/>
      <c r="N26" s="285" t="s">
        <v>23</v>
      </c>
      <c r="O26" s="286"/>
      <c r="P26" s="287"/>
      <c r="Q26" s="288"/>
      <c r="R26" s="288"/>
      <c r="S26" s="288"/>
      <c r="T26" s="288"/>
      <c r="U26" s="287"/>
      <c r="V26" s="289"/>
      <c r="W26" s="289"/>
      <c r="X26" s="290"/>
      <c r="Y26" s="295"/>
      <c r="Z26" s="296"/>
      <c r="AA26" s="297"/>
      <c r="AB26" s="298">
        <f t="shared" si="10"/>
        <v>0</v>
      </c>
    </row>
    <row r="27" spans="1:28" s="3" customFormat="1" ht="24" customHeight="1" x14ac:dyDescent="0.25">
      <c r="A27" s="495">
        <v>23</v>
      </c>
      <c r="B27" s="495" t="str">
        <f t="shared" si="0"/>
        <v>&lt;STATE ORG&gt;23</v>
      </c>
      <c r="C27" s="330" t="str">
        <f t="shared" si="1"/>
        <v/>
      </c>
      <c r="D27" s="330" t="str">
        <f t="shared" si="2"/>
        <v/>
      </c>
      <c r="E27" s="330" t="str">
        <f t="shared" si="3"/>
        <v/>
      </c>
      <c r="F27" s="330" t="str">
        <f t="shared" si="4"/>
        <v/>
      </c>
      <c r="G27" s="330" t="str">
        <f t="shared" si="5"/>
        <v/>
      </c>
      <c r="H27" s="330" t="str">
        <f t="shared" si="6"/>
        <v/>
      </c>
      <c r="I27" s="330" t="str">
        <f t="shared" si="7"/>
        <v/>
      </c>
      <c r="J27" s="330" t="str">
        <f t="shared" si="8"/>
        <v/>
      </c>
      <c r="K27" s="330" t="str">
        <f t="shared" si="9"/>
        <v/>
      </c>
      <c r="L27" s="329"/>
      <c r="M27" s="329"/>
      <c r="N27" s="285" t="s">
        <v>23</v>
      </c>
      <c r="O27" s="286"/>
      <c r="P27" s="287"/>
      <c r="Q27" s="288"/>
      <c r="R27" s="288"/>
      <c r="S27" s="288"/>
      <c r="T27" s="288"/>
      <c r="U27" s="287"/>
      <c r="V27" s="289"/>
      <c r="W27" s="289"/>
      <c r="X27" s="290"/>
      <c r="Y27" s="295"/>
      <c r="Z27" s="296"/>
      <c r="AA27" s="297"/>
      <c r="AB27" s="298">
        <f t="shared" si="10"/>
        <v>0</v>
      </c>
    </row>
    <row r="28" spans="1:28" s="3" customFormat="1" ht="24" customHeight="1" x14ac:dyDescent="0.25">
      <c r="A28" s="495">
        <v>24</v>
      </c>
      <c r="B28" s="495" t="str">
        <f t="shared" si="0"/>
        <v>&lt;STATE ORG&gt;24</v>
      </c>
      <c r="C28" s="330" t="str">
        <f t="shared" si="1"/>
        <v/>
      </c>
      <c r="D28" s="330" t="str">
        <f t="shared" si="2"/>
        <v/>
      </c>
      <c r="E28" s="330" t="str">
        <f t="shared" si="3"/>
        <v/>
      </c>
      <c r="F28" s="330" t="str">
        <f t="shared" si="4"/>
        <v/>
      </c>
      <c r="G28" s="330" t="str">
        <f t="shared" si="5"/>
        <v/>
      </c>
      <c r="H28" s="330" t="str">
        <f t="shared" si="6"/>
        <v/>
      </c>
      <c r="I28" s="330" t="str">
        <f t="shared" si="7"/>
        <v/>
      </c>
      <c r="J28" s="330" t="str">
        <f t="shared" si="8"/>
        <v/>
      </c>
      <c r="K28" s="330" t="str">
        <f t="shared" si="9"/>
        <v/>
      </c>
      <c r="L28" s="329"/>
      <c r="M28" s="329"/>
      <c r="N28" s="285" t="s">
        <v>23</v>
      </c>
      <c r="O28" s="286"/>
      <c r="P28" s="287"/>
      <c r="Q28" s="288"/>
      <c r="R28" s="288"/>
      <c r="S28" s="288"/>
      <c r="T28" s="288"/>
      <c r="U28" s="287"/>
      <c r="V28" s="289"/>
      <c r="W28" s="289"/>
      <c r="X28" s="290"/>
      <c r="Y28" s="295"/>
      <c r="Z28" s="296"/>
      <c r="AA28" s="297"/>
      <c r="AB28" s="298">
        <f t="shared" si="10"/>
        <v>0</v>
      </c>
    </row>
    <row r="29" spans="1:28" s="3" customFormat="1" ht="24" customHeight="1" x14ac:dyDescent="0.25">
      <c r="A29" s="495">
        <v>25</v>
      </c>
      <c r="B29" s="495" t="str">
        <f t="shared" si="0"/>
        <v>&lt;STATE ORG&gt;25</v>
      </c>
      <c r="C29" s="330" t="str">
        <f t="shared" si="1"/>
        <v/>
      </c>
      <c r="D29" s="330" t="str">
        <f t="shared" si="2"/>
        <v/>
      </c>
      <c r="E29" s="330" t="str">
        <f t="shared" si="3"/>
        <v/>
      </c>
      <c r="F29" s="330" t="str">
        <f t="shared" si="4"/>
        <v/>
      </c>
      <c r="G29" s="330" t="str">
        <f t="shared" si="5"/>
        <v/>
      </c>
      <c r="H29" s="330" t="str">
        <f t="shared" si="6"/>
        <v/>
      </c>
      <c r="I29" s="330" t="str">
        <f t="shared" si="7"/>
        <v/>
      </c>
      <c r="J29" s="330" t="str">
        <f t="shared" si="8"/>
        <v/>
      </c>
      <c r="K29" s="330" t="str">
        <f t="shared" si="9"/>
        <v/>
      </c>
      <c r="L29" s="329"/>
      <c r="M29" s="329"/>
      <c r="N29" s="285" t="s">
        <v>23</v>
      </c>
      <c r="O29" s="286"/>
      <c r="P29" s="287"/>
      <c r="Q29" s="288"/>
      <c r="R29" s="288"/>
      <c r="S29" s="288"/>
      <c r="T29" s="288"/>
      <c r="U29" s="287"/>
      <c r="V29" s="289"/>
      <c r="W29" s="289"/>
      <c r="X29" s="290"/>
      <c r="Y29" s="295"/>
      <c r="Z29" s="296"/>
      <c r="AA29" s="297"/>
      <c r="AB29" s="298">
        <f t="shared" si="10"/>
        <v>0</v>
      </c>
    </row>
    <row r="30" spans="1:28" s="3" customFormat="1" ht="24" customHeight="1" x14ac:dyDescent="0.25">
      <c r="A30" s="495"/>
      <c r="B30" s="495"/>
      <c r="C30" s="299"/>
      <c r="D30" s="323"/>
      <c r="E30" s="299"/>
      <c r="F30" s="299"/>
      <c r="G30" s="299"/>
      <c r="H30" s="299"/>
      <c r="I30" s="299"/>
      <c r="J30" s="299"/>
      <c r="K30" s="327"/>
      <c r="L30" s="329"/>
      <c r="M30" s="329"/>
      <c r="N30" s="285" t="s">
        <v>23</v>
      </c>
      <c r="O30" s="286"/>
      <c r="P30" s="287"/>
      <c r="Q30" s="288"/>
      <c r="R30" s="288"/>
      <c r="S30" s="288"/>
      <c r="T30" s="288"/>
      <c r="U30" s="287"/>
      <c r="V30" s="289"/>
      <c r="W30" s="289"/>
      <c r="X30" s="290"/>
      <c r="Y30" s="295"/>
      <c r="Z30" s="296"/>
      <c r="AA30" s="297"/>
      <c r="AB30" s="298">
        <f t="shared" si="10"/>
        <v>0</v>
      </c>
    </row>
    <row r="31" spans="1:28" s="3" customFormat="1" ht="24" customHeight="1" x14ac:dyDescent="0.25">
      <c r="A31" s="495"/>
      <c r="B31" s="495"/>
      <c r="C31" s="299"/>
      <c r="D31" s="323"/>
      <c r="E31" s="299"/>
      <c r="F31" s="299"/>
      <c r="G31" s="299"/>
      <c r="H31" s="299"/>
      <c r="I31" s="299"/>
      <c r="J31" s="299"/>
      <c r="K31" s="327"/>
      <c r="L31" s="329"/>
      <c r="M31" s="329"/>
      <c r="N31" s="285" t="s">
        <v>23</v>
      </c>
      <c r="O31" s="286"/>
      <c r="P31" s="287"/>
      <c r="Q31" s="288"/>
      <c r="R31" s="288"/>
      <c r="S31" s="288"/>
      <c r="T31" s="288"/>
      <c r="U31" s="287"/>
      <c r="V31" s="289"/>
      <c r="W31" s="289"/>
      <c r="X31" s="290"/>
      <c r="Y31" s="295"/>
      <c r="Z31" s="296"/>
      <c r="AA31" s="297"/>
      <c r="AB31" s="298">
        <f t="shared" si="10"/>
        <v>0</v>
      </c>
    </row>
    <row r="32" spans="1:28" s="3" customFormat="1" ht="24" customHeight="1" x14ac:dyDescent="0.25">
      <c r="A32" s="495"/>
      <c r="B32" s="495"/>
      <c r="C32" s="299"/>
      <c r="D32" s="323"/>
      <c r="E32" s="299"/>
      <c r="F32" s="299"/>
      <c r="G32" s="299"/>
      <c r="H32" s="299"/>
      <c r="I32" s="299"/>
      <c r="J32" s="299"/>
      <c r="K32" s="327"/>
      <c r="L32" s="329"/>
      <c r="M32" s="329"/>
      <c r="N32" s="285" t="s">
        <v>23</v>
      </c>
      <c r="O32" s="286"/>
      <c r="P32" s="287"/>
      <c r="Q32" s="288"/>
      <c r="R32" s="288"/>
      <c r="S32" s="288"/>
      <c r="T32" s="288"/>
      <c r="U32" s="287"/>
      <c r="V32" s="289"/>
      <c r="W32" s="289"/>
      <c r="X32" s="290"/>
      <c r="Y32" s="295"/>
      <c r="Z32" s="296"/>
      <c r="AA32" s="297"/>
      <c r="AB32" s="298">
        <f t="shared" si="10"/>
        <v>0</v>
      </c>
    </row>
    <row r="33" spans="1:28" s="3" customFormat="1" ht="24" customHeight="1" x14ac:dyDescent="0.25">
      <c r="A33" s="495"/>
      <c r="B33" s="495"/>
      <c r="C33" s="299"/>
      <c r="D33" s="323"/>
      <c r="E33" s="299"/>
      <c r="F33" s="299"/>
      <c r="G33" s="299"/>
      <c r="H33" s="299"/>
      <c r="I33" s="299"/>
      <c r="J33" s="299"/>
      <c r="K33" s="327"/>
      <c r="L33" s="329"/>
      <c r="M33" s="329"/>
      <c r="N33" s="285" t="s">
        <v>23</v>
      </c>
      <c r="O33" s="286"/>
      <c r="P33" s="287"/>
      <c r="Q33" s="288"/>
      <c r="R33" s="288"/>
      <c r="S33" s="288"/>
      <c r="T33" s="288"/>
      <c r="U33" s="287"/>
      <c r="V33" s="289"/>
      <c r="W33" s="289"/>
      <c r="X33" s="290"/>
      <c r="Y33" s="295"/>
      <c r="Z33" s="296"/>
      <c r="AA33" s="297"/>
      <c r="AB33" s="298">
        <f t="shared" si="10"/>
        <v>0</v>
      </c>
    </row>
    <row r="34" spans="1:28" s="3" customFormat="1" ht="24" customHeight="1" x14ac:dyDescent="0.25">
      <c r="A34" s="495"/>
      <c r="B34" s="495"/>
      <c r="C34" s="299"/>
      <c r="D34" s="323"/>
      <c r="E34" s="299"/>
      <c r="F34" s="299"/>
      <c r="G34" s="299"/>
      <c r="H34" s="299"/>
      <c r="I34" s="299"/>
      <c r="J34" s="299"/>
      <c r="K34" s="327"/>
      <c r="L34" s="329"/>
      <c r="M34" s="329"/>
      <c r="N34" s="285" t="s">
        <v>23</v>
      </c>
      <c r="O34" s="286"/>
      <c r="P34" s="287"/>
      <c r="Q34" s="288"/>
      <c r="R34" s="288"/>
      <c r="S34" s="288"/>
      <c r="T34" s="288"/>
      <c r="U34" s="287"/>
      <c r="V34" s="289"/>
      <c r="W34" s="289"/>
      <c r="X34" s="290"/>
      <c r="Y34" s="295"/>
      <c r="Z34" s="296"/>
      <c r="AA34" s="297"/>
      <c r="AB34" s="298">
        <f t="shared" si="10"/>
        <v>0</v>
      </c>
    </row>
    <row r="35" spans="1:28" s="3" customFormat="1" ht="24" customHeight="1" x14ac:dyDescent="0.25">
      <c r="A35" s="495"/>
      <c r="B35" s="495"/>
      <c r="C35" s="299"/>
      <c r="D35" s="323"/>
      <c r="E35" s="299"/>
      <c r="F35" s="299"/>
      <c r="G35" s="299"/>
      <c r="H35" s="299"/>
      <c r="I35" s="299"/>
      <c r="J35" s="299"/>
      <c r="K35" s="327"/>
      <c r="L35" s="329"/>
      <c r="M35" s="329"/>
      <c r="N35" s="285" t="s">
        <v>23</v>
      </c>
      <c r="O35" s="286"/>
      <c r="P35" s="287"/>
      <c r="Q35" s="288"/>
      <c r="R35" s="288"/>
      <c r="S35" s="288"/>
      <c r="T35" s="288"/>
      <c r="U35" s="287"/>
      <c r="V35" s="289"/>
      <c r="W35" s="289"/>
      <c r="X35" s="290"/>
      <c r="Y35" s="295"/>
      <c r="Z35" s="296"/>
      <c r="AA35" s="297"/>
      <c r="AB35" s="298">
        <f t="shared" si="10"/>
        <v>0</v>
      </c>
    </row>
    <row r="36" spans="1:28" s="3" customFormat="1" ht="24" customHeight="1" x14ac:dyDescent="0.25">
      <c r="A36" s="495"/>
      <c r="B36" s="495"/>
      <c r="C36" s="299"/>
      <c r="D36" s="323"/>
      <c r="E36" s="299"/>
      <c r="F36" s="299"/>
      <c r="G36" s="299"/>
      <c r="H36" s="299"/>
      <c r="I36" s="299"/>
      <c r="J36" s="299"/>
      <c r="K36" s="327"/>
      <c r="L36" s="329"/>
      <c r="M36" s="329"/>
      <c r="N36" s="285" t="s">
        <v>23</v>
      </c>
      <c r="O36" s="286"/>
      <c r="P36" s="287"/>
      <c r="Q36" s="288"/>
      <c r="R36" s="288"/>
      <c r="S36" s="288"/>
      <c r="T36" s="288"/>
      <c r="U36" s="287"/>
      <c r="V36" s="289"/>
      <c r="W36" s="289"/>
      <c r="X36" s="290"/>
      <c r="Y36" s="295"/>
      <c r="Z36" s="296"/>
      <c r="AA36" s="297"/>
      <c r="AB36" s="298">
        <f t="shared" si="10"/>
        <v>0</v>
      </c>
    </row>
    <row r="37" spans="1:28" s="3" customFormat="1" ht="24" customHeight="1" x14ac:dyDescent="0.25">
      <c r="A37" s="495"/>
      <c r="B37" s="495"/>
      <c r="C37" s="299"/>
      <c r="D37" s="323"/>
      <c r="E37" s="299"/>
      <c r="F37" s="299"/>
      <c r="G37" s="299"/>
      <c r="H37" s="299"/>
      <c r="I37" s="299"/>
      <c r="J37" s="299"/>
      <c r="K37" s="327"/>
      <c r="L37" s="329"/>
      <c r="M37" s="329"/>
      <c r="N37" s="285" t="s">
        <v>23</v>
      </c>
      <c r="O37" s="286"/>
      <c r="P37" s="287"/>
      <c r="Q37" s="288"/>
      <c r="R37" s="288"/>
      <c r="S37" s="288"/>
      <c r="T37" s="288"/>
      <c r="U37" s="287"/>
      <c r="V37" s="289"/>
      <c r="W37" s="289"/>
      <c r="X37" s="290"/>
      <c r="Y37" s="295"/>
      <c r="Z37" s="296"/>
      <c r="AA37" s="297"/>
      <c r="AB37" s="298">
        <f t="shared" si="10"/>
        <v>0</v>
      </c>
    </row>
    <row r="38" spans="1:28" s="166" customFormat="1" ht="24" customHeight="1" x14ac:dyDescent="0.25">
      <c r="A38" s="495"/>
      <c r="B38" s="495"/>
      <c r="C38" s="299"/>
      <c r="D38" s="323"/>
      <c r="E38" s="299"/>
      <c r="F38" s="299"/>
      <c r="G38" s="299"/>
      <c r="H38" s="299"/>
      <c r="I38" s="299"/>
      <c r="J38" s="299"/>
      <c r="K38" s="327"/>
      <c r="L38" s="329"/>
      <c r="M38" s="329"/>
      <c r="N38" s="285" t="s">
        <v>23</v>
      </c>
      <c r="O38" s="286"/>
      <c r="P38" s="287"/>
      <c r="Q38" s="288"/>
      <c r="R38" s="288"/>
      <c r="S38" s="288"/>
      <c r="T38" s="288"/>
      <c r="U38" s="287"/>
      <c r="V38" s="289"/>
      <c r="W38" s="289"/>
      <c r="X38" s="290"/>
      <c r="Y38" s="295"/>
      <c r="Z38" s="296"/>
      <c r="AA38" s="297"/>
      <c r="AB38" s="298">
        <f t="shared" si="10"/>
        <v>0</v>
      </c>
    </row>
    <row r="39" spans="1:28" s="166" customFormat="1" ht="24" customHeight="1" x14ac:dyDescent="0.25">
      <c r="A39" s="495"/>
      <c r="B39" s="495"/>
      <c r="C39" s="299"/>
      <c r="D39" s="323"/>
      <c r="E39" s="299"/>
      <c r="F39" s="299"/>
      <c r="G39" s="299"/>
      <c r="H39" s="299"/>
      <c r="I39" s="299"/>
      <c r="J39" s="299"/>
      <c r="K39" s="327"/>
      <c r="L39" s="329"/>
      <c r="M39" s="329"/>
      <c r="N39" s="285" t="s">
        <v>23</v>
      </c>
      <c r="O39" s="286"/>
      <c r="P39" s="287"/>
      <c r="Q39" s="288"/>
      <c r="R39" s="288"/>
      <c r="S39" s="288"/>
      <c r="T39" s="288"/>
      <c r="U39" s="287"/>
      <c r="V39" s="289"/>
      <c r="W39" s="289"/>
      <c r="X39" s="290"/>
      <c r="Y39" s="295"/>
      <c r="Z39" s="296"/>
      <c r="AA39" s="297"/>
      <c r="AB39" s="298">
        <f t="shared" si="10"/>
        <v>0</v>
      </c>
    </row>
    <row r="40" spans="1:28" s="166" customFormat="1" ht="24" customHeight="1" x14ac:dyDescent="0.25">
      <c r="A40" s="495"/>
      <c r="B40" s="495"/>
      <c r="C40" s="299"/>
      <c r="D40" s="323"/>
      <c r="E40" s="299"/>
      <c r="F40" s="299"/>
      <c r="G40" s="299"/>
      <c r="H40" s="299"/>
      <c r="I40" s="299"/>
      <c r="J40" s="299"/>
      <c r="K40" s="327"/>
      <c r="L40" s="329"/>
      <c r="M40" s="329"/>
      <c r="N40" s="285" t="s">
        <v>23</v>
      </c>
      <c r="O40" s="286"/>
      <c r="P40" s="287"/>
      <c r="Q40" s="288"/>
      <c r="R40" s="288"/>
      <c r="S40" s="288"/>
      <c r="T40" s="288"/>
      <c r="U40" s="287"/>
      <c r="V40" s="289"/>
      <c r="W40" s="289"/>
      <c r="X40" s="290"/>
      <c r="Y40" s="295"/>
      <c r="Z40" s="296"/>
      <c r="AA40" s="297"/>
      <c r="AB40" s="298">
        <f t="shared" si="10"/>
        <v>0</v>
      </c>
    </row>
    <row r="41" spans="1:28" s="166" customFormat="1" ht="24" customHeight="1" x14ac:dyDescent="0.25">
      <c r="A41" s="495"/>
      <c r="B41" s="495"/>
      <c r="C41" s="299"/>
      <c r="D41" s="323"/>
      <c r="E41" s="299"/>
      <c r="F41" s="299"/>
      <c r="G41" s="299"/>
      <c r="H41" s="299"/>
      <c r="I41" s="299"/>
      <c r="J41" s="299"/>
      <c r="K41" s="327"/>
      <c r="L41" s="329"/>
      <c r="M41" s="329"/>
      <c r="N41" s="285" t="s">
        <v>23</v>
      </c>
      <c r="O41" s="286"/>
      <c r="P41" s="287"/>
      <c r="Q41" s="288"/>
      <c r="R41" s="288"/>
      <c r="S41" s="288"/>
      <c r="T41" s="288"/>
      <c r="U41" s="287"/>
      <c r="V41" s="289"/>
      <c r="W41" s="289"/>
      <c r="X41" s="290"/>
      <c r="Y41" s="295"/>
      <c r="Z41" s="296"/>
      <c r="AA41" s="297"/>
      <c r="AB41" s="298">
        <f t="shared" si="10"/>
        <v>0</v>
      </c>
    </row>
    <row r="42" spans="1:28" s="166" customFormat="1" ht="24" customHeight="1" x14ac:dyDescent="0.25">
      <c r="A42" s="495"/>
      <c r="B42" s="495"/>
      <c r="C42" s="299"/>
      <c r="D42" s="323"/>
      <c r="E42" s="299"/>
      <c r="F42" s="299"/>
      <c r="G42" s="299"/>
      <c r="H42" s="299"/>
      <c r="I42" s="299"/>
      <c r="J42" s="299"/>
      <c r="K42" s="327"/>
      <c r="L42" s="329"/>
      <c r="M42" s="329"/>
      <c r="N42" s="285" t="s">
        <v>23</v>
      </c>
      <c r="O42" s="286"/>
      <c r="P42" s="287"/>
      <c r="Q42" s="288"/>
      <c r="R42" s="288"/>
      <c r="S42" s="288"/>
      <c r="T42" s="288"/>
      <c r="U42" s="287"/>
      <c r="V42" s="289"/>
      <c r="W42" s="289"/>
      <c r="X42" s="290"/>
      <c r="Y42" s="295"/>
      <c r="Z42" s="296"/>
      <c r="AA42" s="297"/>
      <c r="AB42" s="298">
        <f t="shared" si="10"/>
        <v>0</v>
      </c>
    </row>
    <row r="43" spans="1:28" s="166" customFormat="1" ht="24" customHeight="1" x14ac:dyDescent="0.25">
      <c r="A43" s="495"/>
      <c r="B43" s="495"/>
      <c r="C43" s="299"/>
      <c r="D43" s="323"/>
      <c r="E43" s="299"/>
      <c r="F43" s="299"/>
      <c r="G43" s="299"/>
      <c r="H43" s="299"/>
      <c r="I43" s="299"/>
      <c r="J43" s="299"/>
      <c r="K43" s="327"/>
      <c r="L43" s="329"/>
      <c r="M43" s="329"/>
      <c r="N43" s="285" t="s">
        <v>23</v>
      </c>
      <c r="O43" s="286"/>
      <c r="P43" s="287"/>
      <c r="Q43" s="288"/>
      <c r="R43" s="288"/>
      <c r="S43" s="288"/>
      <c r="T43" s="288"/>
      <c r="U43" s="287"/>
      <c r="V43" s="289"/>
      <c r="W43" s="289"/>
      <c r="X43" s="290"/>
      <c r="Y43" s="295"/>
      <c r="Z43" s="296"/>
      <c r="AA43" s="297"/>
      <c r="AB43" s="298">
        <f t="shared" si="10"/>
        <v>0</v>
      </c>
    </row>
    <row r="44" spans="1:28" s="166" customFormat="1" ht="24" customHeight="1" x14ac:dyDescent="0.25">
      <c r="A44" s="495"/>
      <c r="B44" s="495"/>
      <c r="C44" s="299"/>
      <c r="D44" s="323"/>
      <c r="E44" s="299"/>
      <c r="F44" s="299"/>
      <c r="G44" s="299"/>
      <c r="H44" s="299"/>
      <c r="I44" s="299"/>
      <c r="J44" s="299"/>
      <c r="K44" s="327"/>
      <c r="L44" s="329"/>
      <c r="M44" s="329"/>
      <c r="N44" s="285" t="s">
        <v>23</v>
      </c>
      <c r="O44" s="286"/>
      <c r="P44" s="287"/>
      <c r="Q44" s="288"/>
      <c r="R44" s="288"/>
      <c r="S44" s="288"/>
      <c r="T44" s="288"/>
      <c r="U44" s="287"/>
      <c r="V44" s="289"/>
      <c r="W44" s="289"/>
      <c r="X44" s="290"/>
      <c r="Y44" s="295"/>
      <c r="Z44" s="296"/>
      <c r="AA44" s="297"/>
      <c r="AB44" s="298">
        <f t="shared" si="10"/>
        <v>0</v>
      </c>
    </row>
    <row r="45" spans="1:28" s="3" customFormat="1" ht="24" customHeight="1" x14ac:dyDescent="0.25">
      <c r="A45" s="495"/>
      <c r="B45" s="495"/>
      <c r="C45" s="299"/>
      <c r="D45" s="323"/>
      <c r="E45" s="299"/>
      <c r="F45" s="299"/>
      <c r="G45" s="299"/>
      <c r="H45" s="299"/>
      <c r="I45" s="299"/>
      <c r="J45" s="299"/>
      <c r="K45" s="327"/>
      <c r="L45" s="329"/>
      <c r="M45" s="329"/>
      <c r="N45" s="285" t="s">
        <v>23</v>
      </c>
      <c r="O45" s="286"/>
      <c r="P45" s="287"/>
      <c r="Q45" s="288"/>
      <c r="R45" s="288"/>
      <c r="S45" s="288"/>
      <c r="T45" s="288"/>
      <c r="U45" s="287"/>
      <c r="V45" s="289"/>
      <c r="W45" s="289"/>
      <c r="X45" s="290"/>
      <c r="Y45" s="295"/>
      <c r="Z45" s="296"/>
      <c r="AA45" s="297"/>
      <c r="AB45" s="298">
        <f t="shared" si="10"/>
        <v>0</v>
      </c>
    </row>
    <row r="46" spans="1:28" s="3" customFormat="1" ht="24" customHeight="1" thickBot="1" x14ac:dyDescent="0.3">
      <c r="A46" s="495"/>
      <c r="B46" s="495"/>
      <c r="C46" s="300"/>
      <c r="D46" s="324"/>
      <c r="E46" s="300"/>
      <c r="F46" s="300"/>
      <c r="G46" s="300"/>
      <c r="H46" s="300"/>
      <c r="I46" s="300"/>
      <c r="J46" s="300"/>
      <c r="K46" s="327"/>
      <c r="L46" s="329"/>
      <c r="M46" s="329"/>
      <c r="N46" s="285" t="s">
        <v>23</v>
      </c>
      <c r="O46" s="286"/>
      <c r="P46" s="287"/>
      <c r="Q46" s="288"/>
      <c r="R46" s="288"/>
      <c r="S46" s="288"/>
      <c r="T46" s="288"/>
      <c r="U46" s="287"/>
      <c r="V46" s="289"/>
      <c r="W46" s="289"/>
      <c r="X46" s="290"/>
      <c r="Y46" s="301"/>
      <c r="Z46" s="302"/>
      <c r="AA46" s="303"/>
      <c r="AB46" s="304">
        <f t="shared" si="10"/>
        <v>0</v>
      </c>
    </row>
    <row r="47" spans="1:28" s="3" customFormat="1" ht="39" customHeight="1" thickBot="1" x14ac:dyDescent="0.3">
      <c r="A47" s="166"/>
      <c r="B47" s="166"/>
      <c r="C47" s="591" t="s">
        <v>1864</v>
      </c>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3"/>
    </row>
    <row r="48" spans="1:28" s="3" customFormat="1" ht="24" customHeight="1" x14ac:dyDescent="0.25">
      <c r="A48" s="495">
        <v>101</v>
      </c>
      <c r="B48" s="495" t="str">
        <f t="shared" ref="B48:B50" si="11">$P$1&amp;TEXT(A48,"00")</f>
        <v>&lt;STATE ORG&gt;101</v>
      </c>
      <c r="C48" s="330" t="str">
        <f t="shared" ref="C48:C62" si="12">IF(ISERROR(VLOOKUP($B48,LocationLookup,8,FALSE)),"",VLOOKUP($B48,LocationLookup,8,FALSE))</f>
        <v/>
      </c>
      <c r="D48" s="503" t="s">
        <v>2192</v>
      </c>
      <c r="E48" s="503" t="s">
        <v>158</v>
      </c>
      <c r="F48" s="503" t="s">
        <v>158</v>
      </c>
      <c r="G48" s="330" t="str">
        <f t="shared" ref="G48:G62" si="13">IF(ISERROR(VLOOKUP($B48,LocationLookup,11,FALSE)),"",VLOOKUP($B48,LocationLookup,11,FALSE))</f>
        <v/>
      </c>
      <c r="H48" s="330" t="str">
        <f t="shared" ref="H48:H62" si="14">IF(ISERROR(VLOOKUP($B48,LocationLookup,14,FALSE)),"",VLOOKUP($B48,LocationLookup,14,FALSE))</f>
        <v/>
      </c>
      <c r="I48" s="330" t="str">
        <f t="shared" ref="I48:I62" si="15">IF(ISERROR(VLOOKUP($B48,LocationLookup,15,FALSE)),"",VLOOKUP($B48,LocationLookup,15,FALSE))</f>
        <v/>
      </c>
      <c r="J48" s="330" t="str">
        <f t="shared" ref="J48:J62" si="16">IF(ISERROR(VLOOKUP($B48,LocationLookup,16,FALSE)),"",VLOOKUP($B48,LocationLookup,16,FALSE))</f>
        <v/>
      </c>
      <c r="K48" s="330"/>
      <c r="L48" s="329"/>
      <c r="M48" s="329"/>
      <c r="N48" s="285" t="s">
        <v>23</v>
      </c>
      <c r="O48" s="286"/>
      <c r="P48" s="287"/>
      <c r="Q48" s="288"/>
      <c r="R48" s="288"/>
      <c r="S48" s="288"/>
      <c r="T48" s="288"/>
      <c r="U48" s="287"/>
      <c r="V48" s="289"/>
      <c r="W48" s="289"/>
      <c r="X48" s="290"/>
      <c r="Y48" s="291"/>
      <c r="Z48" s="292"/>
      <c r="AA48" s="293"/>
      <c r="AB48" s="275">
        <f>SUM(Y48+Z48+AA48)</f>
        <v>0</v>
      </c>
    </row>
    <row r="49" spans="1:28" s="3" customFormat="1" ht="24" customHeight="1" x14ac:dyDescent="0.25">
      <c r="A49" s="495">
        <v>102</v>
      </c>
      <c r="B49" s="495" t="str">
        <f t="shared" si="11"/>
        <v>&lt;STATE ORG&gt;102</v>
      </c>
      <c r="C49" s="330" t="str">
        <f t="shared" si="12"/>
        <v/>
      </c>
      <c r="D49" s="503" t="s">
        <v>2192</v>
      </c>
      <c r="E49" s="503" t="s">
        <v>158</v>
      </c>
      <c r="F49" s="503" t="s">
        <v>158</v>
      </c>
      <c r="G49" s="330" t="str">
        <f t="shared" si="13"/>
        <v/>
      </c>
      <c r="H49" s="330" t="str">
        <f t="shared" si="14"/>
        <v/>
      </c>
      <c r="I49" s="330" t="str">
        <f t="shared" si="15"/>
        <v/>
      </c>
      <c r="J49" s="330" t="str">
        <f t="shared" si="16"/>
        <v/>
      </c>
      <c r="K49" s="330"/>
      <c r="L49" s="329"/>
      <c r="M49" s="329"/>
      <c r="N49" s="285" t="s">
        <v>23</v>
      </c>
      <c r="O49" s="286"/>
      <c r="P49" s="287"/>
      <c r="Q49" s="288"/>
      <c r="R49" s="288"/>
      <c r="S49" s="288"/>
      <c r="T49" s="288"/>
      <c r="U49" s="287"/>
      <c r="V49" s="289"/>
      <c r="W49" s="289"/>
      <c r="X49" s="290"/>
      <c r="Y49" s="295"/>
      <c r="Z49" s="296"/>
      <c r="AA49" s="297"/>
      <c r="AB49" s="186">
        <f>SUM(Y49+Z49+AA49)</f>
        <v>0</v>
      </c>
    </row>
    <row r="50" spans="1:28" s="3" customFormat="1" ht="24" customHeight="1" x14ac:dyDescent="0.25">
      <c r="A50" s="495">
        <v>103</v>
      </c>
      <c r="B50" s="495" t="str">
        <f t="shared" si="11"/>
        <v>&lt;STATE ORG&gt;103</v>
      </c>
      <c r="C50" s="330" t="str">
        <f t="shared" si="12"/>
        <v/>
      </c>
      <c r="D50" s="503" t="s">
        <v>2192</v>
      </c>
      <c r="E50" s="503" t="s">
        <v>158</v>
      </c>
      <c r="F50" s="503" t="s">
        <v>158</v>
      </c>
      <c r="G50" s="330" t="str">
        <f t="shared" si="13"/>
        <v/>
      </c>
      <c r="H50" s="330" t="str">
        <f t="shared" si="14"/>
        <v/>
      </c>
      <c r="I50" s="330" t="str">
        <f t="shared" si="15"/>
        <v/>
      </c>
      <c r="J50" s="330" t="str">
        <f t="shared" si="16"/>
        <v/>
      </c>
      <c r="K50" s="330"/>
      <c r="L50" s="329"/>
      <c r="M50" s="329"/>
      <c r="N50" s="285" t="s">
        <v>23</v>
      </c>
      <c r="O50" s="286"/>
      <c r="P50" s="287"/>
      <c r="Q50" s="288"/>
      <c r="R50" s="288"/>
      <c r="S50" s="288"/>
      <c r="T50" s="288"/>
      <c r="U50" s="287"/>
      <c r="V50" s="289"/>
      <c r="W50" s="289"/>
      <c r="X50" s="290"/>
      <c r="Y50" s="295"/>
      <c r="Z50" s="296"/>
      <c r="AA50" s="297"/>
      <c r="AB50" s="186">
        <f t="shared" ref="AB50:AB66" si="17">SUM(Y50+Z50+AA50)</f>
        <v>0</v>
      </c>
    </row>
    <row r="51" spans="1:28" s="3" customFormat="1" ht="24" customHeight="1" x14ac:dyDescent="0.25">
      <c r="A51" s="495">
        <v>104</v>
      </c>
      <c r="B51" s="495" t="str">
        <f t="shared" ref="B51:B61" si="18">$P$1&amp;TEXT(A51,"00")</f>
        <v>&lt;STATE ORG&gt;104</v>
      </c>
      <c r="C51" s="330" t="str">
        <f t="shared" si="12"/>
        <v/>
      </c>
      <c r="D51" s="503" t="s">
        <v>2192</v>
      </c>
      <c r="E51" s="503" t="s">
        <v>158</v>
      </c>
      <c r="F51" s="503" t="s">
        <v>158</v>
      </c>
      <c r="G51" s="330" t="str">
        <f t="shared" si="13"/>
        <v/>
      </c>
      <c r="H51" s="330" t="str">
        <f t="shared" si="14"/>
        <v/>
      </c>
      <c r="I51" s="330" t="str">
        <f t="shared" si="15"/>
        <v/>
      </c>
      <c r="J51" s="330" t="str">
        <f t="shared" si="16"/>
        <v/>
      </c>
      <c r="K51" s="330"/>
      <c r="L51" s="329"/>
      <c r="M51" s="329"/>
      <c r="N51" s="285" t="s">
        <v>23</v>
      </c>
      <c r="O51" s="286"/>
      <c r="P51" s="287"/>
      <c r="Q51" s="288"/>
      <c r="R51" s="288"/>
      <c r="S51" s="288"/>
      <c r="T51" s="288"/>
      <c r="U51" s="287"/>
      <c r="V51" s="289"/>
      <c r="W51" s="289"/>
      <c r="X51" s="290"/>
      <c r="Y51" s="295"/>
      <c r="Z51" s="296"/>
      <c r="AA51" s="297"/>
      <c r="AB51" s="186">
        <f t="shared" si="17"/>
        <v>0</v>
      </c>
    </row>
    <row r="52" spans="1:28" s="3" customFormat="1" ht="24" customHeight="1" x14ac:dyDescent="0.25">
      <c r="A52" s="495">
        <v>105</v>
      </c>
      <c r="B52" s="495" t="str">
        <f t="shared" si="18"/>
        <v>&lt;STATE ORG&gt;105</v>
      </c>
      <c r="C52" s="330" t="str">
        <f t="shared" si="12"/>
        <v/>
      </c>
      <c r="D52" s="503" t="s">
        <v>2192</v>
      </c>
      <c r="E52" s="503" t="s">
        <v>158</v>
      </c>
      <c r="F52" s="503" t="s">
        <v>158</v>
      </c>
      <c r="G52" s="330" t="str">
        <f t="shared" si="13"/>
        <v/>
      </c>
      <c r="H52" s="330" t="str">
        <f t="shared" si="14"/>
        <v/>
      </c>
      <c r="I52" s="330" t="str">
        <f t="shared" si="15"/>
        <v/>
      </c>
      <c r="J52" s="330" t="str">
        <f t="shared" si="16"/>
        <v/>
      </c>
      <c r="K52" s="330"/>
      <c r="L52" s="329"/>
      <c r="M52" s="329"/>
      <c r="N52" s="285" t="s">
        <v>23</v>
      </c>
      <c r="O52" s="286"/>
      <c r="P52" s="287"/>
      <c r="Q52" s="288"/>
      <c r="R52" s="288"/>
      <c r="S52" s="288"/>
      <c r="T52" s="288"/>
      <c r="U52" s="287"/>
      <c r="V52" s="289"/>
      <c r="W52" s="289"/>
      <c r="X52" s="290"/>
      <c r="Y52" s="295"/>
      <c r="Z52" s="296"/>
      <c r="AA52" s="297"/>
      <c r="AB52" s="186">
        <f t="shared" si="17"/>
        <v>0</v>
      </c>
    </row>
    <row r="53" spans="1:28" s="3" customFormat="1" ht="24" customHeight="1" x14ac:dyDescent="0.25">
      <c r="A53" s="495">
        <v>106</v>
      </c>
      <c r="B53" s="495" t="str">
        <f t="shared" si="18"/>
        <v>&lt;STATE ORG&gt;106</v>
      </c>
      <c r="C53" s="330" t="str">
        <f t="shared" si="12"/>
        <v/>
      </c>
      <c r="D53" s="503" t="s">
        <v>2192</v>
      </c>
      <c r="E53" s="503" t="s">
        <v>158</v>
      </c>
      <c r="F53" s="503" t="s">
        <v>158</v>
      </c>
      <c r="G53" s="330" t="str">
        <f t="shared" si="13"/>
        <v/>
      </c>
      <c r="H53" s="330" t="str">
        <f t="shared" si="14"/>
        <v/>
      </c>
      <c r="I53" s="330" t="str">
        <f t="shared" si="15"/>
        <v/>
      </c>
      <c r="J53" s="330" t="str">
        <f t="shared" si="16"/>
        <v/>
      </c>
      <c r="K53" s="330"/>
      <c r="L53" s="329"/>
      <c r="M53" s="329"/>
      <c r="N53" s="285" t="s">
        <v>23</v>
      </c>
      <c r="O53" s="286"/>
      <c r="P53" s="287"/>
      <c r="Q53" s="288"/>
      <c r="R53" s="288"/>
      <c r="S53" s="288"/>
      <c r="T53" s="288"/>
      <c r="U53" s="287"/>
      <c r="V53" s="289"/>
      <c r="W53" s="289"/>
      <c r="X53" s="290"/>
      <c r="Y53" s="295"/>
      <c r="Z53" s="296"/>
      <c r="AA53" s="297"/>
      <c r="AB53" s="186">
        <f t="shared" si="17"/>
        <v>0</v>
      </c>
    </row>
    <row r="54" spans="1:28" s="3" customFormat="1" ht="24" customHeight="1" x14ac:dyDescent="0.25">
      <c r="A54" s="495">
        <v>107</v>
      </c>
      <c r="B54" s="495" t="str">
        <f t="shared" si="18"/>
        <v>&lt;STATE ORG&gt;107</v>
      </c>
      <c r="C54" s="330" t="str">
        <f t="shared" si="12"/>
        <v/>
      </c>
      <c r="D54" s="503" t="s">
        <v>2192</v>
      </c>
      <c r="E54" s="503" t="s">
        <v>158</v>
      </c>
      <c r="F54" s="503" t="s">
        <v>158</v>
      </c>
      <c r="G54" s="330" t="str">
        <f t="shared" si="13"/>
        <v/>
      </c>
      <c r="H54" s="330" t="str">
        <f t="shared" si="14"/>
        <v/>
      </c>
      <c r="I54" s="330" t="str">
        <f t="shared" si="15"/>
        <v/>
      </c>
      <c r="J54" s="330" t="str">
        <f t="shared" si="16"/>
        <v/>
      </c>
      <c r="K54" s="330"/>
      <c r="L54" s="329"/>
      <c r="M54" s="329"/>
      <c r="N54" s="285" t="s">
        <v>23</v>
      </c>
      <c r="O54" s="286"/>
      <c r="P54" s="287"/>
      <c r="Q54" s="288"/>
      <c r="R54" s="288"/>
      <c r="S54" s="288"/>
      <c r="T54" s="288"/>
      <c r="U54" s="287"/>
      <c r="V54" s="289"/>
      <c r="W54" s="289"/>
      <c r="X54" s="290"/>
      <c r="Y54" s="295"/>
      <c r="Z54" s="296"/>
      <c r="AA54" s="297"/>
      <c r="AB54" s="186">
        <f t="shared" si="17"/>
        <v>0</v>
      </c>
    </row>
    <row r="55" spans="1:28" s="3" customFormat="1" ht="24" customHeight="1" x14ac:dyDescent="0.25">
      <c r="A55" s="495">
        <v>108</v>
      </c>
      <c r="B55" s="495" t="str">
        <f t="shared" si="18"/>
        <v>&lt;STATE ORG&gt;108</v>
      </c>
      <c r="C55" s="330" t="str">
        <f t="shared" si="12"/>
        <v/>
      </c>
      <c r="D55" s="503" t="s">
        <v>2192</v>
      </c>
      <c r="E55" s="503" t="s">
        <v>158</v>
      </c>
      <c r="F55" s="503" t="s">
        <v>158</v>
      </c>
      <c r="G55" s="330" t="str">
        <f t="shared" si="13"/>
        <v/>
      </c>
      <c r="H55" s="330" t="str">
        <f t="shared" si="14"/>
        <v/>
      </c>
      <c r="I55" s="330" t="str">
        <f t="shared" si="15"/>
        <v/>
      </c>
      <c r="J55" s="330" t="str">
        <f t="shared" si="16"/>
        <v/>
      </c>
      <c r="K55" s="330"/>
      <c r="L55" s="329"/>
      <c r="M55" s="329"/>
      <c r="N55" s="285" t="s">
        <v>23</v>
      </c>
      <c r="O55" s="286"/>
      <c r="P55" s="287"/>
      <c r="Q55" s="288"/>
      <c r="R55" s="288"/>
      <c r="S55" s="288"/>
      <c r="T55" s="288"/>
      <c r="U55" s="287"/>
      <c r="V55" s="289"/>
      <c r="W55" s="289"/>
      <c r="X55" s="290"/>
      <c r="Y55" s="295"/>
      <c r="Z55" s="296"/>
      <c r="AA55" s="297"/>
      <c r="AB55" s="186">
        <f t="shared" si="17"/>
        <v>0</v>
      </c>
    </row>
    <row r="56" spans="1:28" s="3" customFormat="1" ht="24" customHeight="1" x14ac:dyDescent="0.25">
      <c r="A56" s="495">
        <v>109</v>
      </c>
      <c r="B56" s="495" t="str">
        <f t="shared" si="18"/>
        <v>&lt;STATE ORG&gt;109</v>
      </c>
      <c r="C56" s="330" t="str">
        <f t="shared" si="12"/>
        <v/>
      </c>
      <c r="D56" s="503" t="s">
        <v>2192</v>
      </c>
      <c r="E56" s="503" t="s">
        <v>158</v>
      </c>
      <c r="F56" s="503" t="s">
        <v>158</v>
      </c>
      <c r="G56" s="330" t="str">
        <f t="shared" si="13"/>
        <v/>
      </c>
      <c r="H56" s="330" t="str">
        <f t="shared" si="14"/>
        <v/>
      </c>
      <c r="I56" s="330" t="str">
        <f t="shared" si="15"/>
        <v/>
      </c>
      <c r="J56" s="330" t="str">
        <f t="shared" si="16"/>
        <v/>
      </c>
      <c r="K56" s="330"/>
      <c r="L56" s="329"/>
      <c r="M56" s="329"/>
      <c r="N56" s="285" t="s">
        <v>23</v>
      </c>
      <c r="O56" s="286"/>
      <c r="P56" s="287"/>
      <c r="Q56" s="288"/>
      <c r="R56" s="288"/>
      <c r="S56" s="288"/>
      <c r="T56" s="288"/>
      <c r="U56" s="287"/>
      <c r="V56" s="289"/>
      <c r="W56" s="289"/>
      <c r="X56" s="290"/>
      <c r="Y56" s="295"/>
      <c r="Z56" s="296"/>
      <c r="AA56" s="297"/>
      <c r="AB56" s="186">
        <f t="shared" si="17"/>
        <v>0</v>
      </c>
    </row>
    <row r="57" spans="1:28" s="3" customFormat="1" ht="24" customHeight="1" x14ac:dyDescent="0.25">
      <c r="A57" s="495">
        <v>110</v>
      </c>
      <c r="B57" s="495" t="str">
        <f t="shared" si="18"/>
        <v>&lt;STATE ORG&gt;110</v>
      </c>
      <c r="C57" s="330" t="str">
        <f t="shared" si="12"/>
        <v/>
      </c>
      <c r="D57" s="503" t="s">
        <v>2192</v>
      </c>
      <c r="E57" s="503" t="s">
        <v>158</v>
      </c>
      <c r="F57" s="503" t="s">
        <v>158</v>
      </c>
      <c r="G57" s="330" t="str">
        <f t="shared" si="13"/>
        <v/>
      </c>
      <c r="H57" s="330" t="str">
        <f t="shared" si="14"/>
        <v/>
      </c>
      <c r="I57" s="330" t="str">
        <f t="shared" si="15"/>
        <v/>
      </c>
      <c r="J57" s="330" t="str">
        <f t="shared" si="16"/>
        <v/>
      </c>
      <c r="K57" s="330"/>
      <c r="L57" s="329"/>
      <c r="M57" s="329"/>
      <c r="N57" s="285" t="s">
        <v>23</v>
      </c>
      <c r="O57" s="286"/>
      <c r="P57" s="287"/>
      <c r="Q57" s="288"/>
      <c r="R57" s="288"/>
      <c r="S57" s="288"/>
      <c r="T57" s="288"/>
      <c r="U57" s="287"/>
      <c r="V57" s="289"/>
      <c r="W57" s="289"/>
      <c r="X57" s="290"/>
      <c r="Y57" s="295"/>
      <c r="Z57" s="296"/>
      <c r="AA57" s="297"/>
      <c r="AB57" s="186">
        <f t="shared" si="17"/>
        <v>0</v>
      </c>
    </row>
    <row r="58" spans="1:28" s="3" customFormat="1" ht="24" customHeight="1" x14ac:dyDescent="0.25">
      <c r="A58" s="495">
        <v>111</v>
      </c>
      <c r="B58" s="495" t="str">
        <f t="shared" si="18"/>
        <v>&lt;STATE ORG&gt;111</v>
      </c>
      <c r="C58" s="330" t="str">
        <f t="shared" si="12"/>
        <v/>
      </c>
      <c r="D58" s="503" t="s">
        <v>2192</v>
      </c>
      <c r="E58" s="503" t="s">
        <v>158</v>
      </c>
      <c r="F58" s="503" t="s">
        <v>158</v>
      </c>
      <c r="G58" s="330" t="str">
        <f t="shared" si="13"/>
        <v/>
      </c>
      <c r="H58" s="330" t="str">
        <f t="shared" si="14"/>
        <v/>
      </c>
      <c r="I58" s="330" t="str">
        <f t="shared" si="15"/>
        <v/>
      </c>
      <c r="J58" s="330" t="str">
        <f t="shared" si="16"/>
        <v/>
      </c>
      <c r="K58" s="330"/>
      <c r="L58" s="329"/>
      <c r="M58" s="329"/>
      <c r="N58" s="285" t="s">
        <v>23</v>
      </c>
      <c r="O58" s="286"/>
      <c r="P58" s="287"/>
      <c r="Q58" s="288"/>
      <c r="R58" s="288"/>
      <c r="S58" s="288"/>
      <c r="T58" s="288"/>
      <c r="U58" s="287"/>
      <c r="V58" s="289"/>
      <c r="W58" s="289"/>
      <c r="X58" s="290"/>
      <c r="Y58" s="295"/>
      <c r="Z58" s="296"/>
      <c r="AA58" s="297"/>
      <c r="AB58" s="186">
        <f t="shared" si="17"/>
        <v>0</v>
      </c>
    </row>
    <row r="59" spans="1:28" s="3" customFormat="1" ht="24" customHeight="1" x14ac:dyDescent="0.25">
      <c r="A59" s="495">
        <v>112</v>
      </c>
      <c r="B59" s="495" t="str">
        <f t="shared" si="18"/>
        <v>&lt;STATE ORG&gt;112</v>
      </c>
      <c r="C59" s="330" t="str">
        <f t="shared" si="12"/>
        <v/>
      </c>
      <c r="D59" s="503" t="s">
        <v>2192</v>
      </c>
      <c r="E59" s="503" t="s">
        <v>158</v>
      </c>
      <c r="F59" s="503" t="s">
        <v>158</v>
      </c>
      <c r="G59" s="330" t="str">
        <f t="shared" si="13"/>
        <v/>
      </c>
      <c r="H59" s="330" t="str">
        <f t="shared" si="14"/>
        <v/>
      </c>
      <c r="I59" s="330" t="str">
        <f t="shared" si="15"/>
        <v/>
      </c>
      <c r="J59" s="330" t="str">
        <f t="shared" si="16"/>
        <v/>
      </c>
      <c r="K59" s="330"/>
      <c r="L59" s="329"/>
      <c r="M59" s="329"/>
      <c r="N59" s="285" t="s">
        <v>23</v>
      </c>
      <c r="O59" s="286"/>
      <c r="P59" s="287"/>
      <c r="Q59" s="288"/>
      <c r="R59" s="288"/>
      <c r="S59" s="288"/>
      <c r="T59" s="288"/>
      <c r="U59" s="287"/>
      <c r="V59" s="289"/>
      <c r="W59" s="289"/>
      <c r="X59" s="290"/>
      <c r="Y59" s="295"/>
      <c r="Z59" s="296"/>
      <c r="AA59" s="297"/>
      <c r="AB59" s="186">
        <f t="shared" si="17"/>
        <v>0</v>
      </c>
    </row>
    <row r="60" spans="1:28" s="3" customFormat="1" ht="24" customHeight="1" x14ac:dyDescent="0.25">
      <c r="A60" s="495">
        <v>113</v>
      </c>
      <c r="B60" s="495" t="str">
        <f t="shared" si="18"/>
        <v>&lt;STATE ORG&gt;113</v>
      </c>
      <c r="C60" s="330" t="str">
        <f t="shared" si="12"/>
        <v/>
      </c>
      <c r="D60" s="503" t="s">
        <v>2192</v>
      </c>
      <c r="E60" s="503" t="s">
        <v>158</v>
      </c>
      <c r="F60" s="503" t="s">
        <v>158</v>
      </c>
      <c r="G60" s="330" t="str">
        <f t="shared" si="13"/>
        <v/>
      </c>
      <c r="H60" s="330" t="str">
        <f t="shared" si="14"/>
        <v/>
      </c>
      <c r="I60" s="330" t="str">
        <f t="shared" si="15"/>
        <v/>
      </c>
      <c r="J60" s="330" t="str">
        <f t="shared" si="16"/>
        <v/>
      </c>
      <c r="K60" s="330"/>
      <c r="L60" s="329"/>
      <c r="M60" s="329"/>
      <c r="N60" s="285" t="s">
        <v>23</v>
      </c>
      <c r="O60" s="286"/>
      <c r="P60" s="287"/>
      <c r="Q60" s="288"/>
      <c r="R60" s="288"/>
      <c r="S60" s="288"/>
      <c r="T60" s="288"/>
      <c r="U60" s="287"/>
      <c r="V60" s="289"/>
      <c r="W60" s="289"/>
      <c r="X60" s="290"/>
      <c r="Y60" s="295"/>
      <c r="Z60" s="296"/>
      <c r="AA60" s="297"/>
      <c r="AB60" s="186">
        <f t="shared" si="17"/>
        <v>0</v>
      </c>
    </row>
    <row r="61" spans="1:28" s="3" customFormat="1" ht="24" customHeight="1" x14ac:dyDescent="0.25">
      <c r="A61" s="495">
        <v>114</v>
      </c>
      <c r="B61" s="495" t="str">
        <f t="shared" si="18"/>
        <v>&lt;STATE ORG&gt;114</v>
      </c>
      <c r="C61" s="330" t="str">
        <f t="shared" si="12"/>
        <v/>
      </c>
      <c r="D61" s="503" t="s">
        <v>2192</v>
      </c>
      <c r="E61" s="503" t="s">
        <v>158</v>
      </c>
      <c r="F61" s="503" t="s">
        <v>158</v>
      </c>
      <c r="G61" s="330" t="str">
        <f t="shared" si="13"/>
        <v/>
      </c>
      <c r="H61" s="330" t="str">
        <f t="shared" si="14"/>
        <v/>
      </c>
      <c r="I61" s="330" t="str">
        <f t="shared" si="15"/>
        <v/>
      </c>
      <c r="J61" s="330" t="str">
        <f t="shared" si="16"/>
        <v/>
      </c>
      <c r="K61" s="330"/>
      <c r="L61" s="329"/>
      <c r="M61" s="329"/>
      <c r="N61" s="285" t="s">
        <v>23</v>
      </c>
      <c r="O61" s="286"/>
      <c r="P61" s="287"/>
      <c r="Q61" s="288"/>
      <c r="R61" s="288"/>
      <c r="S61" s="288"/>
      <c r="T61" s="288"/>
      <c r="U61" s="287"/>
      <c r="V61" s="289"/>
      <c r="W61" s="289"/>
      <c r="X61" s="290"/>
      <c r="Y61" s="295"/>
      <c r="Z61" s="296"/>
      <c r="AA61" s="297"/>
      <c r="AB61" s="186">
        <f t="shared" si="17"/>
        <v>0</v>
      </c>
    </row>
    <row r="62" spans="1:28" s="3" customFormat="1" ht="24" customHeight="1" x14ac:dyDescent="0.25">
      <c r="A62" s="495">
        <v>115</v>
      </c>
      <c r="B62" s="495" t="str">
        <f t="shared" ref="B62" si="19">$P$1&amp;TEXT(A62,"00")</f>
        <v>&lt;STATE ORG&gt;115</v>
      </c>
      <c r="C62" s="330" t="str">
        <f t="shared" si="12"/>
        <v/>
      </c>
      <c r="D62" s="503" t="s">
        <v>2192</v>
      </c>
      <c r="E62" s="503" t="s">
        <v>158</v>
      </c>
      <c r="F62" s="503" t="s">
        <v>158</v>
      </c>
      <c r="G62" s="330" t="str">
        <f t="shared" si="13"/>
        <v/>
      </c>
      <c r="H62" s="330" t="str">
        <f t="shared" si="14"/>
        <v/>
      </c>
      <c r="I62" s="330" t="str">
        <f t="shared" si="15"/>
        <v/>
      </c>
      <c r="J62" s="330" t="str">
        <f t="shared" si="16"/>
        <v/>
      </c>
      <c r="K62" s="330"/>
      <c r="L62" s="329"/>
      <c r="M62" s="329"/>
      <c r="N62" s="285" t="s">
        <v>23</v>
      </c>
      <c r="O62" s="286"/>
      <c r="P62" s="287"/>
      <c r="Q62" s="288"/>
      <c r="R62" s="288"/>
      <c r="S62" s="288"/>
      <c r="T62" s="288"/>
      <c r="U62" s="287"/>
      <c r="V62" s="289"/>
      <c r="W62" s="289"/>
      <c r="X62" s="290"/>
      <c r="Y62" s="295"/>
      <c r="Z62" s="296"/>
      <c r="AA62" s="297"/>
      <c r="AB62" s="186">
        <f t="shared" si="17"/>
        <v>0</v>
      </c>
    </row>
    <row r="63" spans="1:28" s="3" customFormat="1" ht="24" customHeight="1" x14ac:dyDescent="0.25">
      <c r="A63" s="166"/>
      <c r="B63" s="166"/>
      <c r="C63" s="325"/>
      <c r="D63" s="503" t="s">
        <v>2192</v>
      </c>
      <c r="E63" s="503" t="s">
        <v>158</v>
      </c>
      <c r="F63" s="503" t="s">
        <v>158</v>
      </c>
      <c r="G63" s="326"/>
      <c r="H63" s="326"/>
      <c r="I63" s="326"/>
      <c r="J63" s="326"/>
      <c r="K63" s="328"/>
      <c r="L63" s="329"/>
      <c r="M63" s="329"/>
      <c r="N63" s="285" t="s">
        <v>23</v>
      </c>
      <c r="O63" s="286"/>
      <c r="P63" s="287"/>
      <c r="Q63" s="288"/>
      <c r="R63" s="288"/>
      <c r="S63" s="288"/>
      <c r="T63" s="288"/>
      <c r="U63" s="287"/>
      <c r="V63" s="289"/>
      <c r="W63" s="289"/>
      <c r="X63" s="290"/>
      <c r="Y63" s="295"/>
      <c r="Z63" s="296"/>
      <c r="AA63" s="297"/>
      <c r="AB63" s="186">
        <f t="shared" si="17"/>
        <v>0</v>
      </c>
    </row>
    <row r="64" spans="1:28" s="3" customFormat="1" ht="24" customHeight="1" x14ac:dyDescent="0.25">
      <c r="A64" s="166"/>
      <c r="B64" s="166"/>
      <c r="C64" s="325"/>
      <c r="D64" s="503" t="s">
        <v>2192</v>
      </c>
      <c r="E64" s="503" t="s">
        <v>158</v>
      </c>
      <c r="F64" s="503" t="s">
        <v>158</v>
      </c>
      <c r="G64" s="326"/>
      <c r="H64" s="326"/>
      <c r="I64" s="326"/>
      <c r="J64" s="326"/>
      <c r="K64" s="328"/>
      <c r="L64" s="329"/>
      <c r="M64" s="329"/>
      <c r="N64" s="285" t="s">
        <v>23</v>
      </c>
      <c r="O64" s="286"/>
      <c r="P64" s="287"/>
      <c r="Q64" s="288"/>
      <c r="R64" s="288"/>
      <c r="S64" s="288"/>
      <c r="T64" s="288"/>
      <c r="U64" s="287"/>
      <c r="V64" s="289"/>
      <c r="W64" s="289"/>
      <c r="X64" s="290"/>
      <c r="Y64" s="295"/>
      <c r="Z64" s="296"/>
      <c r="AA64" s="297"/>
      <c r="AB64" s="186">
        <f t="shared" si="17"/>
        <v>0</v>
      </c>
    </row>
    <row r="65" spans="1:30" s="3" customFormat="1" ht="24" customHeight="1" x14ac:dyDescent="0.25">
      <c r="A65" s="166"/>
      <c r="B65" s="166"/>
      <c r="C65" s="325"/>
      <c r="D65" s="503" t="s">
        <v>2192</v>
      </c>
      <c r="E65" s="503" t="s">
        <v>158</v>
      </c>
      <c r="F65" s="503" t="s">
        <v>158</v>
      </c>
      <c r="G65" s="326"/>
      <c r="H65" s="326"/>
      <c r="I65" s="326"/>
      <c r="J65" s="326"/>
      <c r="K65" s="328"/>
      <c r="L65" s="329"/>
      <c r="M65" s="329"/>
      <c r="N65" s="285" t="s">
        <v>23</v>
      </c>
      <c r="O65" s="286"/>
      <c r="P65" s="287"/>
      <c r="Q65" s="288"/>
      <c r="R65" s="288"/>
      <c r="S65" s="288"/>
      <c r="T65" s="288"/>
      <c r="U65" s="287"/>
      <c r="V65" s="289"/>
      <c r="W65" s="289"/>
      <c r="X65" s="290"/>
      <c r="Y65" s="295"/>
      <c r="Z65" s="296"/>
      <c r="AA65" s="297"/>
      <c r="AB65" s="186">
        <f t="shared" si="17"/>
        <v>0</v>
      </c>
      <c r="AC65" s="166"/>
      <c r="AD65" s="166"/>
    </row>
    <row r="66" spans="1:30" s="3" customFormat="1" ht="24" customHeight="1" thickBot="1" x14ac:dyDescent="0.3">
      <c r="A66" s="166"/>
      <c r="B66" s="166"/>
      <c r="C66" s="325"/>
      <c r="D66" s="503" t="s">
        <v>2192</v>
      </c>
      <c r="E66" s="503" t="s">
        <v>158</v>
      </c>
      <c r="F66" s="503" t="s">
        <v>158</v>
      </c>
      <c r="G66" s="326"/>
      <c r="H66" s="326"/>
      <c r="I66" s="326"/>
      <c r="J66" s="326"/>
      <c r="K66" s="328"/>
      <c r="L66" s="329"/>
      <c r="M66" s="329"/>
      <c r="N66" s="285" t="s">
        <v>23</v>
      </c>
      <c r="O66" s="286"/>
      <c r="P66" s="287"/>
      <c r="Q66" s="288"/>
      <c r="R66" s="288"/>
      <c r="S66" s="288"/>
      <c r="T66" s="288"/>
      <c r="U66" s="287"/>
      <c r="V66" s="289"/>
      <c r="W66" s="289"/>
      <c r="X66" s="290"/>
      <c r="Y66" s="295"/>
      <c r="Z66" s="296"/>
      <c r="AA66" s="297"/>
      <c r="AB66" s="186">
        <f t="shared" si="17"/>
        <v>0</v>
      </c>
      <c r="AC66" s="166"/>
      <c r="AD66" s="166"/>
    </row>
    <row r="67" spans="1:30" s="3" customFormat="1" ht="24" customHeight="1" thickBot="1" x14ac:dyDescent="0.3">
      <c r="A67" s="373"/>
      <c r="B67" s="373"/>
      <c r="C67" s="604" t="s">
        <v>24</v>
      </c>
      <c r="D67" s="605"/>
      <c r="E67" s="605"/>
      <c r="F67" s="605"/>
      <c r="G67" s="605"/>
      <c r="H67" s="605"/>
      <c r="I67" s="605"/>
      <c r="J67" s="605"/>
      <c r="K67" s="605"/>
      <c r="L67" s="606"/>
      <c r="M67" s="606"/>
      <c r="N67" s="607"/>
      <c r="O67" s="607"/>
      <c r="P67" s="607"/>
      <c r="Q67" s="607"/>
      <c r="R67" s="607"/>
      <c r="S67" s="607"/>
      <c r="T67" s="607"/>
      <c r="U67" s="607"/>
      <c r="V67" s="607"/>
      <c r="W67" s="608"/>
      <c r="X67" s="180"/>
      <c r="Y67" s="159" t="s">
        <v>8</v>
      </c>
      <c r="Z67" s="160" t="s">
        <v>9</v>
      </c>
      <c r="AA67" s="160" t="s">
        <v>16</v>
      </c>
      <c r="AB67" s="185" t="s">
        <v>17</v>
      </c>
      <c r="AC67" s="166"/>
      <c r="AD67" s="166"/>
    </row>
    <row r="68" spans="1:30" s="3" customFormat="1" ht="16.5" customHeight="1" x14ac:dyDescent="0.25">
      <c r="A68" s="373"/>
      <c r="B68" s="373"/>
      <c r="C68" s="82"/>
      <c r="D68" s="81"/>
      <c r="E68" s="81"/>
      <c r="F68" s="81"/>
      <c r="G68" s="81"/>
      <c r="H68" s="81"/>
      <c r="I68" s="81"/>
      <c r="J68" s="81"/>
      <c r="K68" s="81"/>
      <c r="L68" s="81"/>
      <c r="M68" s="81"/>
      <c r="N68" s="81"/>
      <c r="O68" s="81"/>
      <c r="P68" s="166"/>
      <c r="Q68" s="613" t="s">
        <v>288</v>
      </c>
      <c r="R68" s="614"/>
      <c r="S68" s="614"/>
      <c r="T68" s="614"/>
      <c r="U68" s="614"/>
      <c r="V68" s="614"/>
      <c r="W68" s="614"/>
      <c r="X68" s="614"/>
      <c r="Y68" s="89">
        <f>SUM(Y5:Y46)</f>
        <v>0</v>
      </c>
      <c r="Z68" s="90">
        <f>SUM(Z5:Z46)</f>
        <v>0</v>
      </c>
      <c r="AA68" s="90">
        <f>SUM(AA5:AA46)</f>
        <v>0</v>
      </c>
      <c r="AB68" s="91">
        <f>SUM(Y68+Z68+AA68)</f>
        <v>0</v>
      </c>
      <c r="AC68" s="166"/>
      <c r="AD68" s="166"/>
    </row>
    <row r="69" spans="1:30" s="5" customFormat="1" ht="16.5" customHeight="1" x14ac:dyDescent="0.25">
      <c r="A69" s="374"/>
      <c r="B69" s="374"/>
      <c r="C69" s="83"/>
      <c r="D69" s="78"/>
      <c r="E69" s="78"/>
      <c r="F69" s="78"/>
      <c r="G69" s="78"/>
      <c r="H69" s="78"/>
      <c r="I69" s="78"/>
      <c r="J69" s="78"/>
      <c r="K69" s="78"/>
      <c r="L69" s="78"/>
      <c r="M69" s="78"/>
      <c r="N69" s="78"/>
      <c r="O69" s="78"/>
      <c r="P69" s="167"/>
      <c r="Q69" s="615" t="s">
        <v>289</v>
      </c>
      <c r="R69" s="616"/>
      <c r="S69" s="616"/>
      <c r="T69" s="616"/>
      <c r="U69" s="616"/>
      <c r="V69" s="616"/>
      <c r="W69" s="616"/>
      <c r="X69" s="616"/>
      <c r="Y69" s="88">
        <f>SUM(Y48:Y66)</f>
        <v>0</v>
      </c>
      <c r="Z69" s="80">
        <f>SUM(Z48:Z66)</f>
        <v>0</v>
      </c>
      <c r="AA69" s="80">
        <f>SUM(AA48:AA66)</f>
        <v>0</v>
      </c>
      <c r="AB69" s="84">
        <f>SUM(Y69+Z69+AA69)</f>
        <v>0</v>
      </c>
      <c r="AC69" s="167"/>
      <c r="AD69" s="167"/>
    </row>
    <row r="70" spans="1:30" s="5" customFormat="1" ht="16.5" customHeight="1" thickBot="1" x14ac:dyDescent="0.3">
      <c r="A70" s="374"/>
      <c r="B70" s="374"/>
      <c r="C70" s="85"/>
      <c r="D70" s="79"/>
      <c r="E70" s="79"/>
      <c r="F70" s="79"/>
      <c r="G70" s="79"/>
      <c r="H70" s="79"/>
      <c r="I70" s="79"/>
      <c r="J70" s="79"/>
      <c r="K70" s="79"/>
      <c r="L70" s="79"/>
      <c r="M70" s="79"/>
      <c r="N70" s="79"/>
      <c r="O70" s="79"/>
      <c r="P70" s="165"/>
      <c r="Q70" s="611" t="s">
        <v>25</v>
      </c>
      <c r="R70" s="612"/>
      <c r="S70" s="612"/>
      <c r="T70" s="612"/>
      <c r="U70" s="612"/>
      <c r="V70" s="612"/>
      <c r="W70" s="612"/>
      <c r="X70" s="612"/>
      <c r="Y70" s="122">
        <f>Y68+Y69</f>
        <v>0</v>
      </c>
      <c r="Z70" s="123">
        <f>Z68+Z69</f>
        <v>0</v>
      </c>
      <c r="AA70" s="123">
        <f>AA68+AA69</f>
        <v>0</v>
      </c>
      <c r="AB70" s="179">
        <f>SUM(Y70+Z70+AA70)</f>
        <v>0</v>
      </c>
      <c r="AC70" s="167"/>
      <c r="AD70" s="167"/>
    </row>
    <row r="71" spans="1:30" s="5" customFormat="1" ht="19.5" customHeight="1" x14ac:dyDescent="0.25">
      <c r="A71" s="374"/>
      <c r="B71" s="374"/>
      <c r="C71" s="85"/>
      <c r="D71" s="79"/>
      <c r="E71" s="79"/>
      <c r="F71" s="79"/>
      <c r="G71" s="79"/>
      <c r="H71" s="79"/>
      <c r="I71" s="79"/>
      <c r="J71" s="79"/>
      <c r="K71" s="79"/>
      <c r="L71" s="79"/>
      <c r="M71" s="79"/>
      <c r="N71" s="79"/>
      <c r="O71" s="79"/>
      <c r="P71" s="167"/>
      <c r="Q71" s="610" t="s">
        <v>26</v>
      </c>
      <c r="R71" s="610"/>
      <c r="S71" s="610"/>
      <c r="T71" s="610"/>
      <c r="U71" s="610"/>
      <c r="V71" s="610"/>
      <c r="W71" s="610"/>
      <c r="X71" s="610"/>
      <c r="Y71" s="164" t="str">
        <f>IF(Y70='1. Funding and Enrollment'!E34,"Yes","No")</f>
        <v>No</v>
      </c>
      <c r="Z71" s="164" t="str">
        <f>IF(Z70='1. Funding and Enrollment'!F34,"Yes","No")</f>
        <v>No</v>
      </c>
      <c r="AA71" s="164" t="str">
        <f>IF(AA70='1. Funding and Enrollment'!G34,"Yes","No")</f>
        <v>Yes</v>
      </c>
      <c r="AB71" s="167"/>
      <c r="AC71" s="167"/>
      <c r="AD71" s="167"/>
    </row>
    <row r="72" spans="1:30" s="5" customFormat="1" ht="25.5" customHeight="1" x14ac:dyDescent="0.25">
      <c r="A72" s="374"/>
      <c r="B72" s="374"/>
      <c r="C72" s="4"/>
      <c r="D72" s="4"/>
      <c r="E72" s="4"/>
      <c r="F72" s="4"/>
      <c r="G72" s="4"/>
      <c r="H72" s="4"/>
      <c r="I72" s="4"/>
      <c r="J72" s="4"/>
      <c r="K72" s="4"/>
      <c r="L72" s="4"/>
      <c r="M72" s="4"/>
      <c r="N72" s="4"/>
      <c r="O72" s="4"/>
      <c r="P72" s="167"/>
      <c r="Q72" s="609" t="s">
        <v>393</v>
      </c>
      <c r="R72" s="609"/>
      <c r="S72" s="609"/>
      <c r="T72" s="609"/>
      <c r="U72" s="609"/>
      <c r="V72" s="609"/>
      <c r="W72" s="609"/>
      <c r="X72" s="609"/>
      <c r="Y72" s="603" t="s">
        <v>27</v>
      </c>
      <c r="Z72" s="603"/>
      <c r="AA72" s="603"/>
      <c r="AB72" s="167"/>
      <c r="AC72" s="167"/>
      <c r="AD72" s="167"/>
    </row>
    <row r="73" spans="1:30" s="5" customFormat="1" ht="13.5" customHeight="1" thickBot="1" x14ac:dyDescent="0.3">
      <c r="A73" s="374"/>
      <c r="B73" s="374"/>
      <c r="C73" s="4"/>
      <c r="D73" s="4"/>
      <c r="E73" s="4"/>
      <c r="F73" s="4"/>
      <c r="G73" s="4"/>
      <c r="H73" s="4"/>
      <c r="I73" s="4"/>
      <c r="J73" s="4"/>
      <c r="K73" s="4"/>
      <c r="L73" s="4"/>
      <c r="M73" s="4"/>
      <c r="N73" s="4"/>
      <c r="O73" s="4"/>
      <c r="P73" s="6"/>
      <c r="Q73" s="4"/>
      <c r="R73" s="4"/>
      <c r="S73" s="4"/>
      <c r="T73" s="4"/>
      <c r="U73" s="7"/>
      <c r="V73" s="6"/>
      <c r="W73" s="6"/>
      <c r="X73" s="6"/>
      <c r="Y73" s="6"/>
      <c r="Z73" s="6"/>
      <c r="AA73" s="6"/>
      <c r="AB73" s="167"/>
      <c r="AC73" s="167"/>
      <c r="AD73" s="167"/>
    </row>
    <row r="74" spans="1:30" s="5" customFormat="1" ht="32.25" customHeight="1" thickBot="1" x14ac:dyDescent="0.3">
      <c r="A74" s="374"/>
      <c r="B74" s="374"/>
      <c r="C74" s="4"/>
      <c r="D74" s="4"/>
      <c r="E74" s="4"/>
      <c r="F74" s="4"/>
      <c r="G74" s="4"/>
      <c r="H74" s="4"/>
      <c r="I74" s="4"/>
      <c r="J74" s="4"/>
      <c r="K74" s="4"/>
      <c r="L74" s="4"/>
      <c r="M74" s="4"/>
      <c r="N74" s="4"/>
      <c r="O74" s="4"/>
      <c r="P74" s="6"/>
      <c r="Q74" s="167"/>
      <c r="R74" s="165"/>
      <c r="S74" s="165"/>
      <c r="T74" s="165"/>
      <c r="U74" s="585" t="s">
        <v>28</v>
      </c>
      <c r="V74" s="586"/>
      <c r="W74" s="586"/>
      <c r="X74" s="586"/>
      <c r="Y74" s="331" t="s">
        <v>8</v>
      </c>
      <c r="Z74" s="160" t="s">
        <v>9</v>
      </c>
      <c r="AA74" s="160" t="s">
        <v>16</v>
      </c>
      <c r="AB74" s="161" t="s">
        <v>17</v>
      </c>
      <c r="AC74" s="167"/>
      <c r="AD74" s="167"/>
    </row>
    <row r="75" spans="1:30" s="5" customFormat="1" ht="15.75" customHeight="1" x14ac:dyDescent="0.25">
      <c r="A75" s="374"/>
      <c r="B75" s="374"/>
      <c r="C75" s="4"/>
      <c r="D75" s="4"/>
      <c r="E75" s="4"/>
      <c r="F75" s="4"/>
      <c r="G75" s="4"/>
      <c r="H75" s="4"/>
      <c r="I75" s="4"/>
      <c r="J75" s="4"/>
      <c r="K75" s="4"/>
      <c r="L75" s="4"/>
      <c r="M75" s="4"/>
      <c r="N75" s="4"/>
      <c r="O75" s="4"/>
      <c r="P75" s="6"/>
      <c r="Q75" s="167"/>
      <c r="R75" s="165"/>
      <c r="S75" s="165"/>
      <c r="T75" s="165"/>
      <c r="U75" s="587" t="s">
        <v>29</v>
      </c>
      <c r="V75" s="588"/>
      <c r="W75" s="588"/>
      <c r="X75" s="588"/>
      <c r="Y75" s="332">
        <f>SUMIF($Q$5:$Q$66,"Center-based option",Y5:Y66)</f>
        <v>0</v>
      </c>
      <c r="Z75" s="181">
        <f>SUMIF($Q$5:$Q$66,"Center-based option",Z5:Z66)</f>
        <v>0</v>
      </c>
      <c r="AA75" s="181">
        <f>SUMIF($Q$5:$Q$66,"Center-based option",AA5:AA66)</f>
        <v>0</v>
      </c>
      <c r="AB75" s="183">
        <f>(Y75+Z75+AA75)</f>
        <v>0</v>
      </c>
      <c r="AC75" s="167"/>
      <c r="AD75" s="167"/>
    </row>
    <row r="76" spans="1:30" s="5" customFormat="1" ht="15.75" customHeight="1" x14ac:dyDescent="0.25">
      <c r="A76" s="374"/>
      <c r="B76" s="374"/>
      <c r="C76" s="4"/>
      <c r="D76" s="4"/>
      <c r="E76" s="4"/>
      <c r="F76" s="4"/>
      <c r="G76" s="4"/>
      <c r="H76" s="4"/>
      <c r="I76" s="4"/>
      <c r="J76" s="4"/>
      <c r="K76" s="4"/>
      <c r="L76" s="4"/>
      <c r="M76" s="4"/>
      <c r="N76" s="4"/>
      <c r="O76" s="4"/>
      <c r="P76" s="6"/>
      <c r="Q76" s="167"/>
      <c r="R76" s="165"/>
      <c r="S76" s="165"/>
      <c r="T76" s="165"/>
      <c r="U76" s="599" t="s">
        <v>30</v>
      </c>
      <c r="V76" s="600"/>
      <c r="W76" s="600"/>
      <c r="X76" s="600"/>
      <c r="Y76" s="333">
        <f>SUMIF($Q$5:$Q$66,"Home-based option",Y5:Y66)</f>
        <v>0</v>
      </c>
      <c r="Z76" s="182">
        <f>SUMIF($Q$5:$Q$66,"Home-based option",Z5:Z66)</f>
        <v>0</v>
      </c>
      <c r="AA76" s="182">
        <f>SUMIF($Q$5:$Q$66,"Home-based option",AA5:AA66)</f>
        <v>0</v>
      </c>
      <c r="AB76" s="183">
        <f t="shared" ref="AB76:AB77" si="20">(Y76+Z76+AA76)</f>
        <v>0</v>
      </c>
      <c r="AC76" s="167"/>
      <c r="AD76" s="167"/>
    </row>
    <row r="77" spans="1:30" s="5" customFormat="1" ht="15.75" customHeight="1" thickBot="1" x14ac:dyDescent="0.3">
      <c r="A77" s="374"/>
      <c r="B77" s="374"/>
      <c r="C77" s="8"/>
      <c r="D77" s="8"/>
      <c r="E77" s="8"/>
      <c r="F77" s="8"/>
      <c r="G77" s="8"/>
      <c r="H77" s="8"/>
      <c r="I77" s="8"/>
      <c r="J77" s="8"/>
      <c r="K77" s="8"/>
      <c r="L77" s="8"/>
      <c r="M77" s="8"/>
      <c r="N77" s="8"/>
      <c r="O77" s="8"/>
      <c r="P77" s="10"/>
      <c r="Q77" s="167"/>
      <c r="R77" s="165"/>
      <c r="S77" s="165"/>
      <c r="T77" s="165"/>
      <c r="U77" s="601" t="s">
        <v>292</v>
      </c>
      <c r="V77" s="602"/>
      <c r="W77" s="602"/>
      <c r="X77" s="602"/>
      <c r="Y77" s="334">
        <f>SUMIF($Q$5:$Q$66,"Innovative Initiative",Y5:Y66)</f>
        <v>0</v>
      </c>
      <c r="Z77" s="195">
        <f>SUMIF($Q$5:$Q$66,"Innovative Initiative",Z5:Z66)</f>
        <v>0</v>
      </c>
      <c r="AA77" s="195">
        <f>SUMIF($Q$5:$Q$66,"Innovative Initiative",AA5:AA66)</f>
        <v>0</v>
      </c>
      <c r="AB77" s="184">
        <f t="shared" si="20"/>
        <v>0</v>
      </c>
      <c r="AC77" s="167"/>
      <c r="AD77" s="167"/>
    </row>
    <row r="78" spans="1:30" ht="15.75" customHeight="1" x14ac:dyDescent="0.25">
      <c r="C78" s="8"/>
      <c r="D78" s="8"/>
      <c r="E78" s="8"/>
      <c r="F78" s="8"/>
      <c r="G78" s="8"/>
      <c r="H78" s="8"/>
      <c r="I78" s="8"/>
      <c r="J78" s="8"/>
      <c r="K78" s="8"/>
      <c r="L78" s="8"/>
      <c r="M78" s="8"/>
      <c r="N78" s="8"/>
      <c r="O78" s="8"/>
      <c r="P78" s="10"/>
      <c r="Q78" s="9"/>
      <c r="R78" s="9"/>
      <c r="S78" s="9"/>
      <c r="T78" s="9"/>
      <c r="U78" s="11"/>
      <c r="V78" s="12"/>
      <c r="W78" s="12"/>
      <c r="X78" s="12"/>
      <c r="Y78" s="12"/>
      <c r="Z78" s="12"/>
      <c r="AA78" s="12"/>
    </row>
    <row r="79" spans="1:30" ht="15.75" customHeight="1" x14ac:dyDescent="0.25">
      <c r="C79" s="8"/>
      <c r="D79" s="8"/>
      <c r="E79" s="8"/>
      <c r="F79" s="8"/>
      <c r="G79" s="8"/>
      <c r="H79" s="8"/>
      <c r="I79" s="8"/>
      <c r="J79" s="8"/>
      <c r="K79" s="8"/>
      <c r="L79" s="8"/>
      <c r="M79" s="8"/>
      <c r="N79" s="8"/>
      <c r="O79" s="8"/>
      <c r="P79" s="10"/>
      <c r="Q79" s="9"/>
      <c r="R79" s="9"/>
      <c r="S79" s="9"/>
      <c r="T79" s="9"/>
      <c r="U79" s="11"/>
      <c r="V79" s="12"/>
      <c r="W79" s="12"/>
      <c r="X79" s="12"/>
      <c r="Y79" s="12"/>
      <c r="Z79" s="12"/>
      <c r="AA79" s="12"/>
    </row>
    <row r="80" spans="1:30" ht="32.25" customHeight="1" x14ac:dyDescent="0.25">
      <c r="C80" s="8"/>
      <c r="D80" s="8"/>
      <c r="E80" s="8"/>
      <c r="F80" s="8"/>
      <c r="G80" s="8"/>
      <c r="H80" s="8"/>
      <c r="I80" s="8"/>
      <c r="J80" s="8"/>
      <c r="K80" s="8"/>
      <c r="L80" s="8"/>
      <c r="M80" s="8"/>
      <c r="N80" s="8"/>
      <c r="O80" s="8"/>
      <c r="P80" s="10"/>
      <c r="Q80" s="9"/>
      <c r="R80" s="9"/>
      <c r="S80" s="9"/>
      <c r="T80" s="9"/>
      <c r="U80" s="11"/>
      <c r="V80" s="12"/>
      <c r="W80" s="12"/>
      <c r="X80" s="12"/>
      <c r="Y80" s="12"/>
      <c r="Z80" s="12"/>
      <c r="AA80" s="12"/>
    </row>
    <row r="81" spans="3:27" x14ac:dyDescent="0.25">
      <c r="C81" s="8"/>
      <c r="D81" s="8"/>
      <c r="E81" s="8"/>
      <c r="F81" s="8"/>
      <c r="G81" s="8"/>
      <c r="H81" s="8"/>
      <c r="I81" s="8"/>
      <c r="J81" s="8"/>
      <c r="K81" s="8"/>
      <c r="L81" s="8"/>
      <c r="M81" s="8"/>
      <c r="N81" s="8"/>
      <c r="O81" s="8"/>
      <c r="P81" s="10"/>
      <c r="Q81" s="9"/>
      <c r="R81" s="9"/>
      <c r="S81" s="9"/>
      <c r="T81" s="9"/>
      <c r="U81" s="11"/>
      <c r="V81" s="12"/>
      <c r="W81" s="12"/>
      <c r="X81" s="12"/>
      <c r="Y81" s="12"/>
      <c r="Z81" s="12"/>
      <c r="AA81" s="12"/>
    </row>
    <row r="82" spans="3:27" x14ac:dyDescent="0.25">
      <c r="C82" s="8"/>
      <c r="D82" s="8"/>
      <c r="E82" s="8"/>
      <c r="F82" s="8"/>
      <c r="G82" s="8"/>
      <c r="H82" s="8"/>
      <c r="I82" s="8"/>
      <c r="J82" s="8"/>
      <c r="K82" s="8"/>
      <c r="L82" s="8"/>
      <c r="M82" s="8"/>
      <c r="N82" s="8"/>
      <c r="O82" s="8"/>
      <c r="P82" s="10"/>
      <c r="Q82" s="9"/>
      <c r="R82" s="9"/>
      <c r="S82" s="9"/>
      <c r="T82" s="9"/>
      <c r="U82" s="11"/>
      <c r="V82" s="12"/>
      <c r="W82" s="12"/>
      <c r="X82" s="12"/>
      <c r="Y82" s="12"/>
      <c r="Z82" s="12"/>
      <c r="AA82" s="12"/>
    </row>
  </sheetData>
  <sheetProtection sheet="1" formatCells="0" insertRows="0" deleteRows="0" selectLockedCells="1"/>
  <protectedRanges>
    <protectedRange sqref="AA71" name="Summary Worksheet"/>
  </protectedRanges>
  <mergeCells count="18">
    <mergeCell ref="U76:X76"/>
    <mergeCell ref="U77:X77"/>
    <mergeCell ref="Y72:AA72"/>
    <mergeCell ref="C67:W67"/>
    <mergeCell ref="Q72:X72"/>
    <mergeCell ref="Q71:X71"/>
    <mergeCell ref="Q70:X70"/>
    <mergeCell ref="Q68:X68"/>
    <mergeCell ref="Q69:X69"/>
    <mergeCell ref="A3:B3"/>
    <mergeCell ref="A1:D1"/>
    <mergeCell ref="A2:Q2"/>
    <mergeCell ref="U74:X74"/>
    <mergeCell ref="U75:X75"/>
    <mergeCell ref="G1:H1"/>
    <mergeCell ref="C47:AB47"/>
    <mergeCell ref="C4:AB4"/>
    <mergeCell ref="I1:O1"/>
  </mergeCells>
  <phoneticPr fontId="1" type="noConversion"/>
  <conditionalFormatting sqref="Y71:AA71">
    <cfRule type="cellIs" dxfId="16" priority="1" operator="equal">
      <formula>"Yes"</formula>
    </cfRule>
    <cfRule type="cellIs" dxfId="15" priority="2" operator="equal">
      <formula>"No"</formula>
    </cfRule>
  </conditionalFormatting>
  <printOptions horizontalCentered="1"/>
  <pageMargins left="0.25" right="0.25" top="0.75" bottom="0.75" header="0.3" footer="0.3"/>
  <pageSetup scale="32" fitToHeight="0" orientation="landscape" r:id="rId1"/>
  <headerFooter>
    <oddFooter>&amp;R&amp;"Arial,Regular"&amp;8Minnesota Department of Education</oddFooter>
  </headerFooter>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Dropdowns!$P$3:$P$22</xm:f>
          </x14:formula1>
          <xm:sqref>X5:X46</xm:sqref>
        </x14:dataValidation>
        <x14:dataValidation type="list" allowBlank="1" showInputMessage="1" showErrorMessage="1" xr:uid="{00000000-0002-0000-0100-000001000000}">
          <x14:formula1>
            <xm:f>Dropdowns!$A$2:$A$88</xm:f>
          </x14:formula1>
          <xm:sqref>K30:K46</xm:sqref>
        </x14:dataValidation>
        <x14:dataValidation type="list" allowBlank="1" showInputMessage="1" showErrorMessage="1" xr:uid="{00000000-0002-0000-0100-000002000000}">
          <x14:formula1>
            <xm:f>Dropdowns!$K$2:$K$4</xm:f>
          </x14:formula1>
          <xm:sqref>U5:U46 U48:U66</xm:sqref>
        </x14:dataValidation>
        <x14:dataValidation type="list" allowBlank="1" showInputMessage="1" showErrorMessage="1" xr:uid="{00000000-0002-0000-0100-000004000000}">
          <x14:formula1>
            <xm:f>Dropdowns!$P$2:$P$22</xm:f>
          </x14:formula1>
          <xm:sqref>X48:X66</xm:sqref>
        </x14:dataValidation>
        <x14:dataValidation type="list" allowBlank="1" showInputMessage="1" showErrorMessage="1" xr:uid="{00000000-0002-0000-0100-000005000000}">
          <x14:formula1>
            <xm:f>Dropdowns!$H$2:$H$6</xm:f>
          </x14:formula1>
          <xm:sqref>P5:P46 P48:P66</xm:sqref>
        </x14:dataValidation>
        <x14:dataValidation type="list" allowBlank="1" showInputMessage="1" showErrorMessage="1" xr:uid="{00000000-0002-0000-0100-000006000000}">
          <x14:formula1>
            <xm:f>Dropdowns!$F$2:$F$6</xm:f>
          </x14:formula1>
          <xm:sqref>O5:O46</xm:sqref>
        </x14:dataValidation>
        <x14:dataValidation type="list" allowBlank="1" showInputMessage="1" showErrorMessage="1" xr:uid="{00000000-0002-0000-0100-000007000000}">
          <x14:formula1>
            <xm:f>Dropdowns!$I$2:$I$4</xm:f>
          </x14:formula1>
          <xm:sqref>Q5:Q46 Q48:Q66</xm:sqref>
        </x14:dataValidation>
        <x14:dataValidation type="list" allowBlank="1" showInputMessage="1" showErrorMessage="1" xr:uid="{00000000-0002-0000-0100-000008000000}">
          <x14:formula1>
            <xm:f>Dropdowns!$J$2:$J$3</xm:f>
          </x14:formula1>
          <xm:sqref>R5:T46</xm:sqref>
        </x14:dataValidation>
        <x14:dataValidation type="list" allowBlank="1" showInputMessage="1" showErrorMessage="1" xr:uid="{00000000-0002-0000-0100-000009000000}">
          <x14:formula1>
            <xm:f>Dropdowns!$O$2:$O$13</xm:f>
          </x14:formula1>
          <xm:sqref>V5:W46 V48:W66</xm:sqref>
        </x14:dataValidation>
        <x14:dataValidation type="list" allowBlank="1" showInputMessage="1" showErrorMessage="1" xr:uid="{00000000-0002-0000-0100-00000A000000}">
          <x14:formula1>
            <xm:f>Dropdowns!$D$2:$D$7</xm:f>
          </x14:formula1>
          <xm:sqref>L5:L46</xm:sqref>
        </x14:dataValidation>
        <x14:dataValidation type="list" allowBlank="1" showInputMessage="1" showErrorMessage="1" xr:uid="{00000000-0002-0000-0100-00000B000000}">
          <x14:formula1>
            <xm:f>Dropdowns!$E$2:$E$7</xm:f>
          </x14:formula1>
          <xm:sqref>L48:L66</xm:sqref>
        </x14:dataValidation>
        <x14:dataValidation type="list" allowBlank="1" showInputMessage="1" showErrorMessage="1" xr:uid="{00000000-0002-0000-0100-00000C000000}">
          <x14:formula1>
            <xm:f>Dropdowns!$J$2:$J$4</xm:f>
          </x14:formula1>
          <xm:sqref>R48:T66</xm:sqref>
        </x14:dataValidation>
        <x14:dataValidation type="list" allowBlank="1" showInputMessage="1" showErrorMessage="1" xr:uid="{00000000-0002-0000-0100-00000D000000}">
          <x14:formula1>
            <xm:f>Dropdowns!$G$2:$G$8</xm:f>
          </x14:formula1>
          <xm:sqref>O48:O66</xm:sqref>
        </x14:dataValidation>
        <x14:dataValidation type="list" allowBlank="1" showInputMessage="1" showErrorMessage="1" xr:uid="{04C37052-03B8-4001-8E1F-AAAD3A0735AE}">
          <x14:formula1>
            <xm:f>Dropdowns!$S$2:$S$3</xm:f>
          </x14:formula1>
          <xm:sqref>M5:M46 M48:M66</xm:sqref>
        </x14:dataValidation>
        <x14:dataValidation type="list" allowBlank="1" showInputMessage="1" showErrorMessage="1" xr:uid="{BCEF4074-EFAD-4BA3-AA8F-8477E72CBC4F}">
          <x14:formula1>
            <xm:f>Dropdowns!$B$2:$B$489</xm:f>
          </x14:formula1>
          <xm:sqref>N5:N46 N48:N66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AFC6-416A-458D-90B3-17C2A6496E13}">
  <sheetPr codeName="Sheet4">
    <pageSetUpPr fitToPage="1"/>
  </sheetPr>
  <dimension ref="A1:P291"/>
  <sheetViews>
    <sheetView showRuler="0" zoomScale="115" zoomScaleNormal="115" zoomScaleSheetLayoutView="145" workbookViewId="0">
      <pane ySplit="7" topLeftCell="A158" activePane="bottomLeft" state="frozen"/>
      <selection activeCell="B4" sqref="B4:C4"/>
      <selection pane="bottomLeft" activeCell="B16" sqref="B16"/>
    </sheetView>
  </sheetViews>
  <sheetFormatPr defaultColWidth="0" defaultRowHeight="15" customHeight="1" zeroHeight="1" x14ac:dyDescent="0.25"/>
  <cols>
    <col min="1" max="1" width="4.5703125" style="415" customWidth="1"/>
    <col min="2" max="2" width="60.42578125" style="417" customWidth="1"/>
    <col min="3" max="3" width="13.5703125" style="487" customWidth="1"/>
    <col min="4" max="6" width="12.7109375" style="417" customWidth="1"/>
    <col min="7" max="9" width="12.7109375" style="417" hidden="1" customWidth="1"/>
    <col min="10" max="10" width="5.28515625" style="485" customWidth="1"/>
    <col min="11" max="15" width="8.7109375" style="165" hidden="1" customWidth="1"/>
    <col min="16" max="16" width="8.7109375" style="417" hidden="1" customWidth="1"/>
    <col min="17" max="16384" width="9.140625" style="417" hidden="1"/>
  </cols>
  <sheetData>
    <row r="1" spans="1:15" s="409" customFormat="1" ht="26.1" customHeight="1" thickBot="1" x14ac:dyDescent="0.3">
      <c r="A1" s="708" t="s">
        <v>293</v>
      </c>
      <c r="B1" s="709"/>
      <c r="C1" s="620" t="s">
        <v>31</v>
      </c>
      <c r="D1" s="621"/>
      <c r="E1" s="622" t="str">
        <f>'1. Funding and Enrollment'!B4</f>
        <v>Sample</v>
      </c>
      <c r="F1" s="623"/>
      <c r="G1" s="407"/>
      <c r="H1" s="407"/>
      <c r="I1" s="407"/>
      <c r="J1" s="408"/>
      <c r="K1" s="165"/>
      <c r="L1" s="165"/>
      <c r="M1" s="165"/>
      <c r="N1" s="165"/>
      <c r="O1" s="165"/>
    </row>
    <row r="2" spans="1:15" s="409" customFormat="1" ht="15" customHeight="1" thickTop="1" x14ac:dyDescent="0.25">
      <c r="A2" s="406"/>
      <c r="B2" s="410" t="s">
        <v>32</v>
      </c>
      <c r="C2" s="624" t="str">
        <f>E1</f>
        <v>Sample</v>
      </c>
      <c r="D2" s="624"/>
      <c r="E2" s="624"/>
      <c r="F2" s="625"/>
      <c r="G2" s="411"/>
      <c r="H2" s="411"/>
      <c r="I2" s="411"/>
      <c r="J2" s="408"/>
      <c r="K2" s="165"/>
      <c r="L2" s="165"/>
      <c r="M2" s="165"/>
      <c r="N2" s="165"/>
      <c r="O2" s="165"/>
    </row>
    <row r="3" spans="1:15" s="409" customFormat="1" ht="15" customHeight="1" x14ac:dyDescent="0.25">
      <c r="A3" s="406"/>
      <c r="B3" s="412" t="s">
        <v>33</v>
      </c>
      <c r="C3" s="626" t="s">
        <v>11</v>
      </c>
      <c r="D3" s="627"/>
      <c r="E3" s="627"/>
      <c r="F3" s="628"/>
      <c r="G3" s="411"/>
      <c r="H3" s="411"/>
      <c r="I3" s="411"/>
      <c r="J3" s="408"/>
      <c r="K3" s="165"/>
      <c r="L3" s="165"/>
      <c r="M3" s="165"/>
      <c r="N3" s="165"/>
      <c r="O3" s="165"/>
    </row>
    <row r="4" spans="1:15" s="409" customFormat="1" ht="15" customHeight="1" x14ac:dyDescent="0.25">
      <c r="A4" s="406"/>
      <c r="B4" s="412" t="s">
        <v>34</v>
      </c>
      <c r="C4" s="629">
        <f>'1. Funding and Enrollment'!C17</f>
        <v>20000</v>
      </c>
      <c r="D4" s="630"/>
      <c r="E4" s="630"/>
      <c r="F4" s="631"/>
      <c r="G4" s="413"/>
      <c r="H4" s="413"/>
      <c r="I4" s="413"/>
      <c r="J4" s="408"/>
      <c r="K4" s="165"/>
      <c r="L4" s="165"/>
      <c r="M4" s="165"/>
      <c r="N4" s="165"/>
      <c r="O4" s="165"/>
    </row>
    <row r="5" spans="1:15" s="409" customFormat="1" ht="15.75" hidden="1" thickBot="1" x14ac:dyDescent="0.3">
      <c r="A5" s="406"/>
      <c r="B5" s="414" t="s">
        <v>294</v>
      </c>
      <c r="C5" s="617" t="s">
        <v>398</v>
      </c>
      <c r="D5" s="618"/>
      <c r="E5" s="618"/>
      <c r="F5" s="619"/>
      <c r="G5" s="411"/>
      <c r="H5" s="411"/>
      <c r="I5" s="411"/>
      <c r="J5" s="408"/>
      <c r="K5" s="165"/>
      <c r="L5" s="165"/>
      <c r="M5" s="165"/>
      <c r="N5" s="165"/>
      <c r="O5" s="165"/>
    </row>
    <row r="6" spans="1:15" ht="92.25" customHeight="1" thickBot="1" x14ac:dyDescent="0.3">
      <c r="B6" s="640" t="s">
        <v>1870</v>
      </c>
      <c r="C6" s="641"/>
      <c r="D6" s="641"/>
      <c r="E6" s="641"/>
      <c r="F6" s="642"/>
      <c r="G6" s="416"/>
      <c r="H6" s="416"/>
      <c r="I6" s="416"/>
      <c r="J6" s="408"/>
    </row>
    <row r="7" spans="1:15" s="426" customFormat="1" ht="30.75" customHeight="1" thickBot="1" x14ac:dyDescent="0.3">
      <c r="A7" s="418"/>
      <c r="B7" s="419" t="s">
        <v>35</v>
      </c>
      <c r="C7" s="420" t="s">
        <v>36</v>
      </c>
      <c r="D7" s="420" t="s">
        <v>399</v>
      </c>
      <c r="E7" s="420" t="s">
        <v>400</v>
      </c>
      <c r="F7" s="421" t="s">
        <v>401</v>
      </c>
      <c r="G7" s="422" t="s">
        <v>37</v>
      </c>
      <c r="H7" s="423" t="s">
        <v>38</v>
      </c>
      <c r="I7" s="424" t="s">
        <v>39</v>
      </c>
      <c r="J7" s="425"/>
      <c r="K7" s="384"/>
      <c r="L7" s="384"/>
      <c r="M7" s="384"/>
      <c r="N7" s="384"/>
      <c r="O7" s="384"/>
    </row>
    <row r="8" spans="1:15" s="409" customFormat="1" ht="40.5" customHeight="1" x14ac:dyDescent="0.25">
      <c r="A8" s="406">
        <v>100</v>
      </c>
      <c r="B8" s="632" t="s">
        <v>40</v>
      </c>
      <c r="C8" s="633"/>
      <c r="D8" s="634"/>
      <c r="E8" s="634"/>
      <c r="F8" s="635"/>
      <c r="G8" s="427"/>
      <c r="H8" s="428"/>
      <c r="I8" s="429"/>
      <c r="J8" s="430"/>
      <c r="K8" s="431"/>
      <c r="L8" s="431"/>
      <c r="M8" s="431"/>
      <c r="N8" s="431"/>
      <c r="O8" s="431"/>
    </row>
    <row r="9" spans="1:15" s="409" customFormat="1" ht="12" customHeight="1" x14ac:dyDescent="0.25">
      <c r="A9" s="406"/>
      <c r="B9" s="432" t="s">
        <v>41</v>
      </c>
      <c r="C9" s="433"/>
      <c r="D9" s="434"/>
      <c r="E9" s="435"/>
      <c r="F9" s="433"/>
      <c r="G9" s="434"/>
      <c r="H9" s="436"/>
      <c r="I9" s="433"/>
      <c r="J9" s="437"/>
      <c r="K9" s="438"/>
      <c r="L9" s="431"/>
      <c r="M9" s="431"/>
      <c r="N9" s="431"/>
      <c r="O9" s="431"/>
    </row>
    <row r="10" spans="1:15" s="409" customFormat="1" ht="12" customHeight="1" x14ac:dyDescent="0.25">
      <c r="A10" s="406"/>
      <c r="B10" s="439" t="s">
        <v>42</v>
      </c>
      <c r="C10" s="440">
        <v>9922</v>
      </c>
      <c r="D10" s="435"/>
      <c r="E10" s="435"/>
      <c r="F10" s="441"/>
      <c r="G10" s="442"/>
      <c r="H10" s="443"/>
      <c r="I10" s="441"/>
      <c r="J10" s="444"/>
      <c r="K10" s="438"/>
      <c r="L10" s="431"/>
      <c r="M10" s="431"/>
      <c r="N10" s="431"/>
      <c r="O10" s="431"/>
    </row>
    <row r="11" spans="1:15" s="409" customFormat="1" ht="12" customHeight="1" x14ac:dyDescent="0.25">
      <c r="A11" s="406"/>
      <c r="B11" s="439" t="s">
        <v>43</v>
      </c>
      <c r="C11" s="440">
        <v>10146</v>
      </c>
      <c r="D11" s="445"/>
      <c r="E11" s="435"/>
      <c r="F11" s="441"/>
      <c r="G11" s="442"/>
      <c r="H11" s="443"/>
      <c r="I11" s="441"/>
      <c r="J11" s="444"/>
      <c r="K11" s="431"/>
      <c r="L11" s="431"/>
      <c r="M11" s="431"/>
      <c r="N11" s="431"/>
      <c r="O11" s="431"/>
    </row>
    <row r="12" spans="1:15" s="409" customFormat="1" ht="12" customHeight="1" x14ac:dyDescent="0.25">
      <c r="A12" s="406"/>
      <c r="B12" s="446" t="s">
        <v>44</v>
      </c>
      <c r="C12" s="440">
        <v>29390</v>
      </c>
      <c r="D12" s="447"/>
      <c r="E12" s="448"/>
      <c r="F12" s="449"/>
      <c r="G12" s="450"/>
      <c r="H12" s="451"/>
      <c r="I12" s="449"/>
      <c r="J12" s="444"/>
      <c r="K12" s="438"/>
      <c r="L12" s="431"/>
      <c r="M12" s="431"/>
      <c r="N12" s="431"/>
      <c r="O12" s="431"/>
    </row>
    <row r="13" spans="1:15" s="459" customFormat="1" ht="12" customHeight="1" x14ac:dyDescent="0.25">
      <c r="A13" s="406"/>
      <c r="B13" s="432" t="s">
        <v>45</v>
      </c>
      <c r="C13" s="452"/>
      <c r="D13" s="453"/>
      <c r="E13" s="454"/>
      <c r="F13" s="455"/>
      <c r="G13" s="456"/>
      <c r="H13" s="457"/>
      <c r="I13" s="441"/>
      <c r="J13" s="444"/>
      <c r="K13" s="458"/>
      <c r="L13" s="458"/>
      <c r="M13" s="458"/>
      <c r="N13" s="458"/>
      <c r="O13" s="458"/>
    </row>
    <row r="14" spans="1:15" s="409" customFormat="1" ht="12" customHeight="1" x14ac:dyDescent="0.25">
      <c r="A14" s="406"/>
      <c r="B14" s="439" t="s">
        <v>46</v>
      </c>
      <c r="C14" s="440">
        <v>3784</v>
      </c>
      <c r="D14" s="445"/>
      <c r="E14" s="435"/>
      <c r="F14" s="441"/>
      <c r="G14" s="442"/>
      <c r="H14" s="443"/>
      <c r="I14" s="441"/>
      <c r="J14" s="444"/>
      <c r="K14" s="431"/>
      <c r="L14" s="431"/>
      <c r="M14" s="431"/>
      <c r="N14" s="431"/>
      <c r="O14" s="431"/>
    </row>
    <row r="15" spans="1:15" s="461" customFormat="1" ht="12" customHeight="1" x14ac:dyDescent="0.25">
      <c r="A15" s="406"/>
      <c r="B15" s="446" t="s">
        <v>47</v>
      </c>
      <c r="C15" s="440">
        <v>16800</v>
      </c>
      <c r="D15" s="447"/>
      <c r="E15" s="448"/>
      <c r="F15" s="449"/>
      <c r="G15" s="450"/>
      <c r="H15" s="451"/>
      <c r="I15" s="449"/>
      <c r="J15" s="444"/>
      <c r="K15" s="460"/>
      <c r="L15" s="460"/>
      <c r="M15" s="460"/>
      <c r="N15" s="460"/>
      <c r="O15" s="460"/>
    </row>
    <row r="16" spans="1:15" s="409" customFormat="1" ht="20.100000000000001" customHeight="1" x14ac:dyDescent="0.25">
      <c r="A16" s="406"/>
      <c r="B16" s="27"/>
      <c r="C16" s="489"/>
      <c r="D16" s="28"/>
      <c r="E16" s="29"/>
      <c r="F16" s="30"/>
      <c r="G16" s="28"/>
      <c r="H16" s="29"/>
      <c r="I16" s="30"/>
      <c r="J16" s="340"/>
      <c r="K16" s="431"/>
      <c r="L16" s="431"/>
      <c r="M16" s="431"/>
      <c r="N16" s="431"/>
      <c r="O16" s="431"/>
    </row>
    <row r="17" spans="1:15" s="409" customFormat="1" ht="20.100000000000001" customHeight="1" x14ac:dyDescent="0.25">
      <c r="A17" s="406"/>
      <c r="B17" s="27"/>
      <c r="C17" s="489"/>
      <c r="D17" s="28"/>
      <c r="E17" s="29"/>
      <c r="F17" s="30"/>
      <c r="G17" s="28"/>
      <c r="H17" s="29"/>
      <c r="I17" s="30"/>
      <c r="J17" s="340"/>
      <c r="K17" s="431"/>
      <c r="L17" s="431"/>
      <c r="M17" s="431"/>
      <c r="N17" s="431"/>
      <c r="O17" s="431"/>
    </row>
    <row r="18" spans="1:15" s="409" customFormat="1" ht="20.100000000000001" customHeight="1" x14ac:dyDescent="0.25">
      <c r="A18" s="406"/>
      <c r="B18" s="27"/>
      <c r="C18" s="489"/>
      <c r="D18" s="28"/>
      <c r="E18" s="29"/>
      <c r="F18" s="30"/>
      <c r="G18" s="28"/>
      <c r="H18" s="29"/>
      <c r="I18" s="30"/>
      <c r="J18" s="340"/>
      <c r="K18" s="431"/>
      <c r="L18" s="431"/>
      <c r="M18" s="431"/>
      <c r="N18" s="431"/>
      <c r="O18" s="431"/>
    </row>
    <row r="19" spans="1:15" s="409" customFormat="1" ht="20.100000000000001" customHeight="1" x14ac:dyDescent="0.25">
      <c r="A19" s="406"/>
      <c r="B19" s="27"/>
      <c r="C19" s="489"/>
      <c r="D19" s="28"/>
      <c r="E19" s="29"/>
      <c r="F19" s="30"/>
      <c r="G19" s="28"/>
      <c r="H19" s="29"/>
      <c r="I19" s="30"/>
      <c r="J19" s="340"/>
      <c r="K19" s="431"/>
      <c r="L19" s="431"/>
      <c r="M19" s="431"/>
      <c r="N19" s="431"/>
      <c r="O19" s="431"/>
    </row>
    <row r="20" spans="1:15" s="409" customFormat="1" ht="20.100000000000001" customHeight="1" x14ac:dyDescent="0.25">
      <c r="A20" s="406"/>
      <c r="B20" s="27"/>
      <c r="C20" s="489"/>
      <c r="D20" s="28"/>
      <c r="E20" s="29"/>
      <c r="F20" s="30"/>
      <c r="G20" s="28"/>
      <c r="H20" s="29"/>
      <c r="I20" s="30"/>
      <c r="J20" s="340"/>
      <c r="K20" s="431"/>
      <c r="L20" s="431"/>
      <c r="M20" s="431"/>
      <c r="N20" s="431"/>
      <c r="O20" s="431"/>
    </row>
    <row r="21" spans="1:15" s="409" customFormat="1" ht="20.100000000000001" customHeight="1" x14ac:dyDescent="0.25">
      <c r="A21" s="406"/>
      <c r="B21" s="27"/>
      <c r="C21" s="489"/>
      <c r="D21" s="28"/>
      <c r="E21" s="29"/>
      <c r="F21" s="30"/>
      <c r="G21" s="28"/>
      <c r="H21" s="29"/>
      <c r="I21" s="30"/>
      <c r="J21" s="340"/>
      <c r="K21" s="431"/>
      <c r="L21" s="431"/>
      <c r="M21" s="431"/>
      <c r="N21" s="431"/>
      <c r="O21" s="431"/>
    </row>
    <row r="22" spans="1:15" s="409" customFormat="1" ht="20.100000000000001" customHeight="1" x14ac:dyDescent="0.25">
      <c r="A22" s="406"/>
      <c r="B22" s="27"/>
      <c r="C22" s="489"/>
      <c r="D22" s="28"/>
      <c r="E22" s="29"/>
      <c r="F22" s="30"/>
      <c r="G22" s="28"/>
      <c r="H22" s="29"/>
      <c r="I22" s="30"/>
      <c r="J22" s="340"/>
      <c r="K22" s="431"/>
      <c r="L22" s="431"/>
      <c r="M22" s="431"/>
      <c r="N22" s="431"/>
      <c r="O22" s="431"/>
    </row>
    <row r="23" spans="1:15" s="409" customFormat="1" ht="20.100000000000001" customHeight="1" x14ac:dyDescent="0.25">
      <c r="A23" s="406"/>
      <c r="B23" s="27"/>
      <c r="C23" s="489"/>
      <c r="D23" s="28"/>
      <c r="E23" s="29"/>
      <c r="F23" s="30"/>
      <c r="G23" s="28"/>
      <c r="H23" s="29"/>
      <c r="I23" s="30"/>
      <c r="J23" s="340"/>
      <c r="K23" s="431"/>
      <c r="L23" s="431"/>
      <c r="M23" s="431"/>
      <c r="N23" s="431"/>
      <c r="O23" s="431"/>
    </row>
    <row r="24" spans="1:15" s="409" customFormat="1" ht="20.100000000000001" customHeight="1" x14ac:dyDescent="0.25">
      <c r="A24" s="406"/>
      <c r="B24" s="27"/>
      <c r="C24" s="489"/>
      <c r="D24" s="28"/>
      <c r="E24" s="29"/>
      <c r="F24" s="30"/>
      <c r="G24" s="28"/>
      <c r="H24" s="29"/>
      <c r="I24" s="30"/>
      <c r="J24" s="340"/>
      <c r="K24" s="431"/>
      <c r="L24" s="431"/>
      <c r="M24" s="431"/>
      <c r="N24" s="431"/>
      <c r="O24" s="431"/>
    </row>
    <row r="25" spans="1:15" s="409" customFormat="1" ht="20.100000000000001" customHeight="1" x14ac:dyDescent="0.25">
      <c r="A25" s="406"/>
      <c r="B25" s="27"/>
      <c r="C25" s="489"/>
      <c r="D25" s="28"/>
      <c r="E25" s="29"/>
      <c r="F25" s="30"/>
      <c r="G25" s="28"/>
      <c r="H25" s="29"/>
      <c r="I25" s="30"/>
      <c r="J25" s="340"/>
      <c r="K25" s="431"/>
      <c r="L25" s="431"/>
      <c r="M25" s="431"/>
      <c r="N25" s="431"/>
      <c r="O25" s="431"/>
    </row>
    <row r="26" spans="1:15" s="409" customFormat="1" ht="20.100000000000001" customHeight="1" x14ac:dyDescent="0.25">
      <c r="A26" s="406"/>
      <c r="B26" s="27"/>
      <c r="C26" s="489"/>
      <c r="D26" s="28"/>
      <c r="E26" s="29"/>
      <c r="F26" s="30"/>
      <c r="G26" s="28"/>
      <c r="H26" s="29"/>
      <c r="I26" s="30"/>
      <c r="J26" s="340"/>
      <c r="K26" s="431"/>
      <c r="L26" s="431"/>
      <c r="M26" s="431"/>
      <c r="N26" s="431"/>
      <c r="O26" s="431"/>
    </row>
    <row r="27" spans="1:15" s="409" customFormat="1" ht="20.100000000000001" customHeight="1" x14ac:dyDescent="0.25">
      <c r="A27" s="406"/>
      <c r="B27" s="27"/>
      <c r="C27" s="489"/>
      <c r="D27" s="28"/>
      <c r="E27" s="29"/>
      <c r="F27" s="30"/>
      <c r="G27" s="28"/>
      <c r="H27" s="29"/>
      <c r="I27" s="30"/>
      <c r="J27" s="340"/>
      <c r="K27" s="431"/>
      <c r="L27" s="431"/>
      <c r="M27" s="431"/>
      <c r="N27" s="431"/>
      <c r="O27" s="431"/>
    </row>
    <row r="28" spans="1:15" s="409" customFormat="1" ht="20.100000000000001" customHeight="1" x14ac:dyDescent="0.25">
      <c r="A28" s="406"/>
      <c r="B28" s="27"/>
      <c r="C28" s="489"/>
      <c r="D28" s="28"/>
      <c r="E28" s="29"/>
      <c r="F28" s="30"/>
      <c r="G28" s="28"/>
      <c r="H28" s="29"/>
      <c r="I28" s="30"/>
      <c r="J28" s="340"/>
      <c r="K28" s="431"/>
      <c r="L28" s="431"/>
      <c r="M28" s="431"/>
      <c r="N28" s="431"/>
      <c r="O28" s="431"/>
    </row>
    <row r="29" spans="1:15" s="409" customFormat="1" ht="20.100000000000001" customHeight="1" x14ac:dyDescent="0.25">
      <c r="A29" s="406"/>
      <c r="B29" s="27"/>
      <c r="C29" s="489"/>
      <c r="D29" s="28"/>
      <c r="E29" s="29"/>
      <c r="F29" s="30"/>
      <c r="G29" s="28"/>
      <c r="H29" s="29"/>
      <c r="I29" s="30"/>
      <c r="J29" s="340"/>
      <c r="K29" s="431"/>
      <c r="L29" s="431"/>
      <c r="M29" s="431"/>
      <c r="N29" s="431"/>
      <c r="O29" s="431"/>
    </row>
    <row r="30" spans="1:15" s="409" customFormat="1" ht="20.100000000000001" customHeight="1" x14ac:dyDescent="0.25">
      <c r="A30" s="406"/>
      <c r="B30" s="27"/>
      <c r="C30" s="489"/>
      <c r="D30" s="28"/>
      <c r="E30" s="29"/>
      <c r="F30" s="30"/>
      <c r="G30" s="28"/>
      <c r="H30" s="29"/>
      <c r="I30" s="30"/>
      <c r="J30" s="340"/>
      <c r="K30" s="431"/>
      <c r="L30" s="431"/>
      <c r="M30" s="431"/>
      <c r="N30" s="431"/>
      <c r="O30" s="431"/>
    </row>
    <row r="31" spans="1:15" s="409" customFormat="1" ht="20.100000000000001" customHeight="1" x14ac:dyDescent="0.25">
      <c r="A31" s="406"/>
      <c r="B31" s="27"/>
      <c r="C31" s="489"/>
      <c r="D31" s="28"/>
      <c r="E31" s="29"/>
      <c r="F31" s="30"/>
      <c r="G31" s="28"/>
      <c r="H31" s="29"/>
      <c r="I31" s="30"/>
      <c r="J31" s="340"/>
      <c r="K31" s="431"/>
      <c r="L31" s="431"/>
      <c r="M31" s="431"/>
      <c r="N31" s="431"/>
      <c r="O31" s="431"/>
    </row>
    <row r="32" spans="1:15" s="409" customFormat="1" ht="20.100000000000001" customHeight="1" x14ac:dyDescent="0.25">
      <c r="A32" s="406"/>
      <c r="B32" s="27"/>
      <c r="C32" s="489"/>
      <c r="D32" s="28"/>
      <c r="E32" s="29"/>
      <c r="F32" s="30"/>
      <c r="G32" s="28"/>
      <c r="H32" s="29"/>
      <c r="I32" s="30"/>
      <c r="J32" s="340"/>
      <c r="K32" s="431"/>
      <c r="L32" s="431"/>
      <c r="M32" s="431"/>
      <c r="N32" s="431"/>
      <c r="O32" s="431"/>
    </row>
    <row r="33" spans="1:15" s="409" customFormat="1" ht="20.100000000000001" customHeight="1" x14ac:dyDescent="0.25">
      <c r="A33" s="406"/>
      <c r="B33" s="27"/>
      <c r="C33" s="489"/>
      <c r="D33" s="28"/>
      <c r="E33" s="29"/>
      <c r="F33" s="30"/>
      <c r="G33" s="28"/>
      <c r="H33" s="29"/>
      <c r="I33" s="30"/>
      <c r="J33" s="340"/>
      <c r="K33" s="431"/>
      <c r="L33" s="431"/>
      <c r="M33" s="431"/>
      <c r="N33" s="431"/>
      <c r="O33" s="431"/>
    </row>
    <row r="34" spans="1:15" s="409" customFormat="1" ht="20.100000000000001" customHeight="1" x14ac:dyDescent="0.25">
      <c r="A34" s="406"/>
      <c r="B34" s="27"/>
      <c r="C34" s="489"/>
      <c r="D34" s="28"/>
      <c r="E34" s="29"/>
      <c r="F34" s="30"/>
      <c r="G34" s="28"/>
      <c r="H34" s="29"/>
      <c r="I34" s="30"/>
      <c r="J34" s="340"/>
      <c r="K34" s="431"/>
      <c r="L34" s="431"/>
      <c r="M34" s="431"/>
      <c r="N34" s="431"/>
      <c r="O34" s="431"/>
    </row>
    <row r="35" spans="1:15" s="409" customFormat="1" ht="20.100000000000001" customHeight="1" x14ac:dyDescent="0.25">
      <c r="A35" s="406"/>
      <c r="B35" s="27"/>
      <c r="C35" s="489"/>
      <c r="D35" s="28"/>
      <c r="E35" s="29"/>
      <c r="F35" s="30"/>
      <c r="G35" s="28"/>
      <c r="H35" s="29"/>
      <c r="I35" s="30"/>
      <c r="J35" s="340"/>
      <c r="K35" s="431"/>
      <c r="L35" s="431"/>
      <c r="M35" s="431"/>
      <c r="N35" s="431"/>
      <c r="O35" s="431"/>
    </row>
    <row r="36" spans="1:15" s="409" customFormat="1" ht="20.100000000000001" customHeight="1" x14ac:dyDescent="0.25">
      <c r="A36" s="406"/>
      <c r="B36" s="27"/>
      <c r="C36" s="489"/>
      <c r="D36" s="28"/>
      <c r="E36" s="29"/>
      <c r="F36" s="30"/>
      <c r="G36" s="28"/>
      <c r="H36" s="29"/>
      <c r="I36" s="30"/>
      <c r="J36" s="340"/>
      <c r="K36" s="431"/>
      <c r="L36" s="431"/>
      <c r="M36" s="431"/>
      <c r="N36" s="431"/>
      <c r="O36" s="431"/>
    </row>
    <row r="37" spans="1:15" s="409" customFormat="1" ht="20.100000000000001" customHeight="1" x14ac:dyDescent="0.25">
      <c r="A37" s="406"/>
      <c r="B37" s="27"/>
      <c r="C37" s="489"/>
      <c r="D37" s="28"/>
      <c r="E37" s="29"/>
      <c r="F37" s="30"/>
      <c r="G37" s="28"/>
      <c r="H37" s="29"/>
      <c r="I37" s="30"/>
      <c r="J37" s="340"/>
      <c r="K37" s="431"/>
      <c r="L37" s="431"/>
      <c r="M37" s="431"/>
      <c r="N37" s="431"/>
      <c r="O37" s="431"/>
    </row>
    <row r="38" spans="1:15" s="409" customFormat="1" ht="20.100000000000001" customHeight="1" x14ac:dyDescent="0.25">
      <c r="A38" s="406"/>
      <c r="B38" s="27"/>
      <c r="C38" s="489"/>
      <c r="D38" s="28"/>
      <c r="E38" s="29"/>
      <c r="F38" s="30"/>
      <c r="G38" s="28"/>
      <c r="H38" s="29"/>
      <c r="I38" s="30"/>
      <c r="J38" s="340"/>
      <c r="K38" s="431"/>
      <c r="L38" s="431"/>
      <c r="M38" s="431"/>
      <c r="N38" s="431"/>
      <c r="O38" s="431"/>
    </row>
    <row r="39" spans="1:15" s="409" customFormat="1" ht="20.100000000000001" customHeight="1" x14ac:dyDescent="0.25">
      <c r="A39" s="406"/>
      <c r="B39" s="27"/>
      <c r="C39" s="489"/>
      <c r="D39" s="28"/>
      <c r="E39" s="29"/>
      <c r="F39" s="30"/>
      <c r="G39" s="28"/>
      <c r="H39" s="29"/>
      <c r="I39" s="30"/>
      <c r="J39" s="340"/>
      <c r="K39" s="431"/>
      <c r="L39" s="431"/>
      <c r="M39" s="431"/>
      <c r="N39" s="431"/>
      <c r="O39" s="431"/>
    </row>
    <row r="40" spans="1:15" s="409" customFormat="1" ht="20.100000000000001" customHeight="1" x14ac:dyDescent="0.25">
      <c r="A40" s="406"/>
      <c r="B40" s="27"/>
      <c r="C40" s="489"/>
      <c r="D40" s="28"/>
      <c r="E40" s="29"/>
      <c r="F40" s="30"/>
      <c r="G40" s="28"/>
      <c r="H40" s="29"/>
      <c r="I40" s="30"/>
      <c r="J40" s="340"/>
      <c r="K40" s="431"/>
      <c r="L40" s="431"/>
      <c r="M40" s="431"/>
      <c r="N40" s="431"/>
      <c r="O40" s="431"/>
    </row>
    <row r="41" spans="1:15" s="409" customFormat="1" ht="20.100000000000001" customHeight="1" x14ac:dyDescent="0.25">
      <c r="A41" s="406"/>
      <c r="B41" s="27"/>
      <c r="C41" s="489"/>
      <c r="D41" s="28"/>
      <c r="E41" s="29"/>
      <c r="F41" s="30"/>
      <c r="G41" s="28"/>
      <c r="H41" s="29"/>
      <c r="I41" s="30"/>
      <c r="J41" s="340"/>
      <c r="K41" s="431"/>
      <c r="L41" s="431"/>
      <c r="M41" s="431"/>
      <c r="N41" s="431"/>
      <c r="O41" s="431"/>
    </row>
    <row r="42" spans="1:15" s="409" customFormat="1" ht="20.100000000000001" customHeight="1" x14ac:dyDescent="0.25">
      <c r="A42" s="406"/>
      <c r="B42" s="27"/>
      <c r="C42" s="489"/>
      <c r="D42" s="28"/>
      <c r="E42" s="29"/>
      <c r="F42" s="30"/>
      <c r="G42" s="28"/>
      <c r="H42" s="29"/>
      <c r="I42" s="30"/>
      <c r="J42" s="340"/>
      <c r="K42" s="431"/>
      <c r="L42" s="431"/>
      <c r="M42" s="431"/>
      <c r="N42" s="431"/>
      <c r="O42" s="431"/>
    </row>
    <row r="43" spans="1:15" s="409" customFormat="1" ht="20.100000000000001" customHeight="1" x14ac:dyDescent="0.25">
      <c r="A43" s="406"/>
      <c r="B43" s="27"/>
      <c r="C43" s="489"/>
      <c r="D43" s="28"/>
      <c r="E43" s="29"/>
      <c r="F43" s="30"/>
      <c r="G43" s="28"/>
      <c r="H43" s="29"/>
      <c r="I43" s="30"/>
      <c r="J43" s="340"/>
      <c r="K43" s="431"/>
      <c r="L43" s="431"/>
      <c r="M43" s="431"/>
      <c r="N43" s="431"/>
      <c r="O43" s="431"/>
    </row>
    <row r="44" spans="1:15" s="409" customFormat="1" ht="20.100000000000001" customHeight="1" x14ac:dyDescent="0.25">
      <c r="A44" s="406"/>
      <c r="B44" s="27"/>
      <c r="C44" s="489"/>
      <c r="D44" s="28"/>
      <c r="E44" s="29"/>
      <c r="F44" s="30"/>
      <c r="G44" s="28"/>
      <c r="H44" s="29"/>
      <c r="I44" s="30"/>
      <c r="J44" s="340"/>
      <c r="K44" s="431"/>
      <c r="L44" s="431"/>
      <c r="M44" s="431"/>
      <c r="N44" s="431"/>
      <c r="O44" s="431"/>
    </row>
    <row r="45" spans="1:15" s="409" customFormat="1" ht="20.100000000000001" customHeight="1" x14ac:dyDescent="0.25">
      <c r="A45" s="406"/>
      <c r="B45" s="27"/>
      <c r="C45" s="489"/>
      <c r="D45" s="28"/>
      <c r="E45" s="29"/>
      <c r="F45" s="30"/>
      <c r="G45" s="28"/>
      <c r="H45" s="29"/>
      <c r="I45" s="30"/>
      <c r="J45" s="340"/>
      <c r="K45" s="431"/>
      <c r="L45" s="431"/>
      <c r="M45" s="431"/>
      <c r="N45" s="431"/>
      <c r="O45" s="431"/>
    </row>
    <row r="46" spans="1:15" s="409" customFormat="1" ht="20.100000000000001" customHeight="1" x14ac:dyDescent="0.25">
      <c r="A46" s="406"/>
      <c r="B46" s="27"/>
      <c r="C46" s="489"/>
      <c r="D46" s="28"/>
      <c r="E46" s="29"/>
      <c r="F46" s="30"/>
      <c r="G46" s="28"/>
      <c r="H46" s="29"/>
      <c r="I46" s="30"/>
      <c r="J46" s="340"/>
      <c r="K46" s="431"/>
      <c r="L46" s="431"/>
      <c r="M46" s="431"/>
      <c r="N46" s="431"/>
      <c r="O46" s="431"/>
    </row>
    <row r="47" spans="1:15" s="409" customFormat="1" ht="20.100000000000001" customHeight="1" x14ac:dyDescent="0.25">
      <c r="A47" s="406"/>
      <c r="B47" s="27"/>
      <c r="C47" s="489"/>
      <c r="D47" s="28"/>
      <c r="E47" s="29"/>
      <c r="F47" s="30"/>
      <c r="G47" s="28"/>
      <c r="H47" s="29"/>
      <c r="I47" s="30"/>
      <c r="J47" s="340"/>
      <c r="K47" s="431"/>
      <c r="L47" s="431"/>
      <c r="M47" s="431"/>
      <c r="N47" s="431"/>
      <c r="O47" s="431"/>
    </row>
    <row r="48" spans="1:15" s="409" customFormat="1" ht="20.100000000000001" customHeight="1" x14ac:dyDescent="0.25">
      <c r="A48" s="406"/>
      <c r="B48" s="27"/>
      <c r="C48" s="489"/>
      <c r="D48" s="28"/>
      <c r="E48" s="29"/>
      <c r="F48" s="30"/>
      <c r="G48" s="28"/>
      <c r="H48" s="29"/>
      <c r="I48" s="30"/>
      <c r="J48" s="340"/>
      <c r="K48" s="431"/>
      <c r="L48" s="431"/>
      <c r="M48" s="431"/>
      <c r="N48" s="431"/>
      <c r="O48" s="431"/>
    </row>
    <row r="49" spans="1:15" s="409" customFormat="1" ht="20.100000000000001" customHeight="1" x14ac:dyDescent="0.25">
      <c r="A49" s="406"/>
      <c r="B49" s="27"/>
      <c r="C49" s="489"/>
      <c r="D49" s="28"/>
      <c r="E49" s="29"/>
      <c r="F49" s="30"/>
      <c r="G49" s="28"/>
      <c r="H49" s="29"/>
      <c r="I49" s="30"/>
      <c r="J49" s="340"/>
      <c r="K49" s="431"/>
      <c r="L49" s="431"/>
      <c r="M49" s="431"/>
      <c r="N49" s="431"/>
      <c r="O49" s="431"/>
    </row>
    <row r="50" spans="1:15" s="409" customFormat="1" ht="20.100000000000001" customHeight="1" x14ac:dyDescent="0.25">
      <c r="A50" s="406"/>
      <c r="B50" s="27"/>
      <c r="C50" s="489"/>
      <c r="D50" s="28"/>
      <c r="E50" s="29"/>
      <c r="F50" s="30"/>
      <c r="G50" s="28"/>
      <c r="H50" s="29"/>
      <c r="I50" s="30"/>
      <c r="J50" s="340"/>
      <c r="K50" s="431"/>
      <c r="L50" s="431"/>
      <c r="M50" s="431"/>
      <c r="N50" s="431"/>
      <c r="O50" s="431"/>
    </row>
    <row r="51" spans="1:15" s="409" customFormat="1" ht="20.100000000000001" customHeight="1" x14ac:dyDescent="0.25">
      <c r="A51" s="406"/>
      <c r="B51" s="27"/>
      <c r="C51" s="489"/>
      <c r="D51" s="28"/>
      <c r="E51" s="29"/>
      <c r="F51" s="30"/>
      <c r="G51" s="28"/>
      <c r="H51" s="29"/>
      <c r="I51" s="30"/>
      <c r="J51" s="340"/>
      <c r="K51" s="431"/>
      <c r="L51" s="431"/>
      <c r="M51" s="431"/>
      <c r="N51" s="431"/>
      <c r="O51" s="431"/>
    </row>
    <row r="52" spans="1:15" s="409" customFormat="1" ht="20.100000000000001" customHeight="1" x14ac:dyDescent="0.25">
      <c r="A52" s="406"/>
      <c r="B52" s="27"/>
      <c r="C52" s="489"/>
      <c r="D52" s="28"/>
      <c r="E52" s="29"/>
      <c r="F52" s="30"/>
      <c r="G52" s="28"/>
      <c r="H52" s="29"/>
      <c r="I52" s="30"/>
      <c r="J52" s="340"/>
      <c r="K52" s="431"/>
      <c r="L52" s="431"/>
      <c r="M52" s="431"/>
      <c r="N52" s="431"/>
      <c r="O52" s="431"/>
    </row>
    <row r="53" spans="1:15" s="409" customFormat="1" ht="20.100000000000001" customHeight="1" x14ac:dyDescent="0.25">
      <c r="A53" s="406"/>
      <c r="B53" s="27"/>
      <c r="C53" s="489"/>
      <c r="D53" s="28"/>
      <c r="E53" s="29"/>
      <c r="F53" s="30"/>
      <c r="G53" s="28"/>
      <c r="H53" s="29"/>
      <c r="I53" s="30"/>
      <c r="J53" s="340"/>
      <c r="K53" s="431"/>
      <c r="L53" s="431"/>
      <c r="M53" s="431"/>
      <c r="N53" s="431"/>
      <c r="O53" s="431"/>
    </row>
    <row r="54" spans="1:15" s="409" customFormat="1" ht="20.100000000000001" customHeight="1" x14ac:dyDescent="0.25">
      <c r="A54" s="406"/>
      <c r="B54" s="27"/>
      <c r="C54" s="489"/>
      <c r="D54" s="28"/>
      <c r="E54" s="29"/>
      <c r="F54" s="30"/>
      <c r="G54" s="28"/>
      <c r="H54" s="29"/>
      <c r="I54" s="30"/>
      <c r="J54" s="340"/>
      <c r="K54" s="431"/>
      <c r="L54" s="431"/>
      <c r="M54" s="431"/>
      <c r="N54" s="431"/>
      <c r="O54" s="431"/>
    </row>
    <row r="55" spans="1:15" s="409" customFormat="1" ht="20.100000000000001" customHeight="1" x14ac:dyDescent="0.25">
      <c r="A55" s="406"/>
      <c r="B55" s="27"/>
      <c r="C55" s="489"/>
      <c r="D55" s="28"/>
      <c r="E55" s="29"/>
      <c r="F55" s="30"/>
      <c r="G55" s="28"/>
      <c r="H55" s="29"/>
      <c r="I55" s="30"/>
      <c r="J55" s="340"/>
      <c r="K55" s="431"/>
      <c r="L55" s="431"/>
      <c r="M55" s="431"/>
      <c r="N55" s="431"/>
      <c r="O55" s="431"/>
    </row>
    <row r="56" spans="1:15" s="409" customFormat="1" ht="20.100000000000001" customHeight="1" x14ac:dyDescent="0.25">
      <c r="A56" s="406"/>
      <c r="B56" s="27"/>
      <c r="C56" s="489"/>
      <c r="D56" s="28"/>
      <c r="E56" s="29"/>
      <c r="F56" s="30"/>
      <c r="G56" s="28"/>
      <c r="H56" s="29"/>
      <c r="I56" s="30"/>
      <c r="J56" s="340"/>
      <c r="K56" s="431"/>
      <c r="L56" s="431"/>
      <c r="M56" s="431"/>
      <c r="N56" s="431"/>
      <c r="O56" s="431"/>
    </row>
    <row r="57" spans="1:15" s="409" customFormat="1" ht="20.100000000000001" customHeight="1" x14ac:dyDescent="0.25">
      <c r="A57" s="406"/>
      <c r="B57" s="27"/>
      <c r="C57" s="489"/>
      <c r="D57" s="28"/>
      <c r="E57" s="29"/>
      <c r="F57" s="30"/>
      <c r="G57" s="28"/>
      <c r="H57" s="29"/>
      <c r="I57" s="30"/>
      <c r="J57" s="340"/>
      <c r="K57" s="431"/>
      <c r="L57" s="431"/>
      <c r="M57" s="431"/>
      <c r="N57" s="431"/>
      <c r="O57" s="431"/>
    </row>
    <row r="58" spans="1:15" s="409" customFormat="1" ht="20.100000000000001" customHeight="1" x14ac:dyDescent="0.25">
      <c r="A58" s="406"/>
      <c r="B58" s="27"/>
      <c r="C58" s="489"/>
      <c r="D58" s="28"/>
      <c r="E58" s="29"/>
      <c r="F58" s="30"/>
      <c r="G58" s="28"/>
      <c r="H58" s="29"/>
      <c r="I58" s="30"/>
      <c r="J58" s="340"/>
      <c r="K58" s="431"/>
      <c r="L58" s="431"/>
      <c r="M58" s="431"/>
      <c r="N58" s="431"/>
      <c r="O58" s="431"/>
    </row>
    <row r="59" spans="1:15" s="409" customFormat="1" ht="20.100000000000001" customHeight="1" x14ac:dyDescent="0.25">
      <c r="A59" s="406"/>
      <c r="B59" s="27"/>
      <c r="C59" s="489"/>
      <c r="D59" s="28"/>
      <c r="E59" s="29"/>
      <c r="F59" s="30"/>
      <c r="G59" s="28"/>
      <c r="H59" s="29"/>
      <c r="I59" s="30"/>
      <c r="J59" s="340"/>
      <c r="K59" s="431"/>
      <c r="L59" s="431"/>
      <c r="M59" s="431"/>
      <c r="N59" s="431"/>
      <c r="O59" s="431"/>
    </row>
    <row r="60" spans="1:15" s="409" customFormat="1" ht="20.100000000000001" customHeight="1" thickBot="1" x14ac:dyDescent="0.3">
      <c r="A60" s="406"/>
      <c r="B60" s="27"/>
      <c r="C60" s="490"/>
      <c r="D60" s="28"/>
      <c r="E60" s="29"/>
      <c r="F60" s="30"/>
      <c r="G60" s="43"/>
      <c r="H60" s="44"/>
      <c r="I60" s="45"/>
      <c r="J60" s="340"/>
      <c r="K60" s="431"/>
      <c r="L60" s="431"/>
      <c r="M60" s="431"/>
      <c r="N60" s="431"/>
      <c r="O60" s="431"/>
    </row>
    <row r="61" spans="1:15" s="409" customFormat="1" ht="20.100000000000001" customHeight="1" thickTop="1" thickBot="1" x14ac:dyDescent="0.3">
      <c r="A61" s="406">
        <v>100</v>
      </c>
      <c r="B61" s="462" t="s">
        <v>48</v>
      </c>
      <c r="C61" s="67">
        <f>SUM(C16:C60)</f>
        <v>0</v>
      </c>
      <c r="D61" s="67">
        <f t="shared" ref="D61:F61" si="0">SUM(D16:D60)</f>
        <v>0</v>
      </c>
      <c r="E61" s="67">
        <f t="shared" si="0"/>
        <v>0</v>
      </c>
      <c r="F61" s="67">
        <f t="shared" si="0"/>
        <v>0</v>
      </c>
      <c r="G61" s="351">
        <f t="shared" ref="G61:I61" si="1">SUM(G16:G60)</f>
        <v>0</v>
      </c>
      <c r="H61" s="336">
        <f t="shared" si="1"/>
        <v>0</v>
      </c>
      <c r="I61" s="70">
        <f t="shared" si="1"/>
        <v>0</v>
      </c>
      <c r="J61" s="341"/>
      <c r="K61" s="431"/>
      <c r="L61" s="431"/>
      <c r="M61" s="431"/>
      <c r="N61" s="431"/>
      <c r="O61" s="431"/>
    </row>
    <row r="62" spans="1:15" s="467" customFormat="1" ht="50.25" customHeight="1" x14ac:dyDescent="0.25">
      <c r="A62" s="406">
        <v>899</v>
      </c>
      <c r="B62" s="643" t="s">
        <v>402</v>
      </c>
      <c r="C62" s="644"/>
      <c r="D62" s="645"/>
      <c r="E62" s="645"/>
      <c r="F62" s="646"/>
      <c r="G62" s="463"/>
      <c r="H62" s="464"/>
      <c r="I62" s="465"/>
      <c r="J62" s="466"/>
      <c r="K62" s="431"/>
      <c r="L62" s="431"/>
      <c r="M62" s="431"/>
      <c r="N62" s="431"/>
      <c r="O62" s="431"/>
    </row>
    <row r="63" spans="1:15" s="409" customFormat="1" hidden="1" x14ac:dyDescent="0.25">
      <c r="A63" s="406"/>
      <c r="B63" s="468" t="s">
        <v>49</v>
      </c>
      <c r="C63" s="31">
        <v>7500</v>
      </c>
      <c r="D63" s="32"/>
      <c r="E63" s="33"/>
      <c r="F63" s="34"/>
      <c r="G63" s="348"/>
      <c r="H63" s="339"/>
      <c r="I63" s="34"/>
      <c r="J63" s="342"/>
      <c r="K63" s="431"/>
      <c r="L63" s="431"/>
      <c r="M63" s="431"/>
      <c r="N63" s="431"/>
      <c r="O63" s="431"/>
    </row>
    <row r="64" spans="1:15" s="409" customFormat="1" ht="20.100000000000001" customHeight="1" x14ac:dyDescent="0.25">
      <c r="A64" s="406"/>
      <c r="B64" s="27"/>
      <c r="C64" s="489"/>
      <c r="D64" s="28"/>
      <c r="E64" s="29"/>
      <c r="F64" s="30"/>
      <c r="G64" s="28"/>
      <c r="H64" s="29"/>
      <c r="I64" s="30"/>
      <c r="J64" s="340"/>
      <c r="K64" s="431"/>
      <c r="L64" s="431"/>
      <c r="M64" s="431"/>
      <c r="N64" s="431"/>
      <c r="O64" s="431"/>
    </row>
    <row r="65" spans="1:15" s="409" customFormat="1" ht="20.100000000000001" customHeight="1" x14ac:dyDescent="0.25">
      <c r="A65" s="406"/>
      <c r="B65" s="27"/>
      <c r="C65" s="489"/>
      <c r="D65" s="28"/>
      <c r="E65" s="29"/>
      <c r="F65" s="30"/>
      <c r="G65" s="28"/>
      <c r="H65" s="29"/>
      <c r="I65" s="30"/>
      <c r="J65" s="340"/>
      <c r="K65" s="431"/>
      <c r="L65" s="431"/>
      <c r="M65" s="431"/>
      <c r="N65" s="431"/>
      <c r="O65" s="431"/>
    </row>
    <row r="66" spans="1:15" s="409" customFormat="1" ht="20.100000000000001" customHeight="1" x14ac:dyDescent="0.25">
      <c r="A66" s="406"/>
      <c r="B66" s="27"/>
      <c r="C66" s="489"/>
      <c r="D66" s="36"/>
      <c r="E66" s="37"/>
      <c r="F66" s="38"/>
      <c r="G66" s="28"/>
      <c r="H66" s="29"/>
      <c r="I66" s="30"/>
      <c r="J66" s="340"/>
      <c r="K66" s="431"/>
      <c r="L66" s="431"/>
      <c r="M66" s="431"/>
      <c r="N66" s="431"/>
      <c r="O66" s="431"/>
    </row>
    <row r="67" spans="1:15" s="409" customFormat="1" ht="20.100000000000001" customHeight="1" x14ac:dyDescent="0.25">
      <c r="A67" s="406"/>
      <c r="B67" s="27"/>
      <c r="C67" s="489"/>
      <c r="D67" s="36"/>
      <c r="E67" s="37"/>
      <c r="F67" s="38"/>
      <c r="G67" s="28"/>
      <c r="H67" s="29"/>
      <c r="I67" s="30"/>
      <c r="J67" s="340"/>
      <c r="K67" s="431"/>
      <c r="L67" s="431"/>
      <c r="M67" s="431"/>
      <c r="N67" s="431"/>
      <c r="O67" s="431"/>
    </row>
    <row r="68" spans="1:15" s="409" customFormat="1" ht="20.100000000000001" customHeight="1" x14ac:dyDescent="0.25">
      <c r="A68" s="406"/>
      <c r="B68" s="27"/>
      <c r="C68" s="489"/>
      <c r="D68" s="36"/>
      <c r="E68" s="37"/>
      <c r="F68" s="38"/>
      <c r="G68" s="28"/>
      <c r="H68" s="29"/>
      <c r="I68" s="30"/>
      <c r="J68" s="340"/>
      <c r="K68" s="431"/>
      <c r="L68" s="431"/>
      <c r="M68" s="431"/>
      <c r="N68" s="431"/>
      <c r="O68" s="431"/>
    </row>
    <row r="69" spans="1:15" s="409" customFormat="1" ht="20.100000000000001" customHeight="1" x14ac:dyDescent="0.25">
      <c r="A69" s="406"/>
      <c r="B69" s="27"/>
      <c r="C69" s="489"/>
      <c r="D69" s="36"/>
      <c r="E69" s="37"/>
      <c r="F69" s="38"/>
      <c r="G69" s="28"/>
      <c r="H69" s="29"/>
      <c r="I69" s="30"/>
      <c r="J69" s="340"/>
      <c r="K69" s="431"/>
      <c r="L69" s="431"/>
      <c r="M69" s="431"/>
      <c r="N69" s="431"/>
      <c r="O69" s="431"/>
    </row>
    <row r="70" spans="1:15" s="409" customFormat="1" ht="20.100000000000001" customHeight="1" x14ac:dyDescent="0.25">
      <c r="A70" s="406"/>
      <c r="B70" s="35"/>
      <c r="C70" s="489"/>
      <c r="D70" s="36"/>
      <c r="E70" s="37"/>
      <c r="F70" s="38"/>
      <c r="G70" s="28"/>
      <c r="H70" s="29"/>
      <c r="I70" s="30"/>
      <c r="J70" s="340"/>
      <c r="K70" s="431"/>
      <c r="L70" s="431"/>
      <c r="M70" s="431"/>
      <c r="N70" s="431"/>
      <c r="O70" s="431"/>
    </row>
    <row r="71" spans="1:15" s="409" customFormat="1" ht="20.100000000000001" customHeight="1" x14ac:dyDescent="0.25">
      <c r="A71" s="406"/>
      <c r="B71" s="40"/>
      <c r="C71" s="489"/>
      <c r="D71" s="36"/>
      <c r="E71" s="37"/>
      <c r="F71" s="38"/>
      <c r="G71" s="28"/>
      <c r="H71" s="29"/>
      <c r="I71" s="30"/>
      <c r="J71" s="340"/>
      <c r="K71" s="431"/>
      <c r="L71" s="431"/>
      <c r="M71" s="431"/>
      <c r="N71" s="431"/>
      <c r="O71" s="431"/>
    </row>
    <row r="72" spans="1:15" s="409" customFormat="1" ht="20.100000000000001" customHeight="1" x14ac:dyDescent="0.25">
      <c r="A72" s="406"/>
      <c r="B72" s="40"/>
      <c r="C72" s="489"/>
      <c r="D72" s="36"/>
      <c r="E72" s="37"/>
      <c r="F72" s="38"/>
      <c r="G72" s="28"/>
      <c r="H72" s="29"/>
      <c r="I72" s="30"/>
      <c r="J72" s="340"/>
      <c r="K72" s="431"/>
      <c r="L72" s="431"/>
      <c r="M72" s="431"/>
      <c r="N72" s="431"/>
      <c r="O72" s="431"/>
    </row>
    <row r="73" spans="1:15" s="409" customFormat="1" ht="20.100000000000001" customHeight="1" x14ac:dyDescent="0.25">
      <c r="A73" s="406"/>
      <c r="B73" s="40"/>
      <c r="C73" s="489"/>
      <c r="D73" s="36"/>
      <c r="E73" s="37"/>
      <c r="F73" s="38"/>
      <c r="G73" s="28"/>
      <c r="H73" s="29"/>
      <c r="I73" s="30"/>
      <c r="J73" s="340"/>
      <c r="K73" s="431"/>
      <c r="L73" s="431"/>
      <c r="M73" s="431"/>
      <c r="N73" s="431"/>
      <c r="O73" s="431"/>
    </row>
    <row r="74" spans="1:15" s="409" customFormat="1" ht="20.100000000000001" customHeight="1" x14ac:dyDescent="0.25">
      <c r="A74" s="406"/>
      <c r="B74" s="40"/>
      <c r="C74" s="489"/>
      <c r="D74" s="36"/>
      <c r="E74" s="37"/>
      <c r="F74" s="38"/>
      <c r="G74" s="28"/>
      <c r="H74" s="29"/>
      <c r="I74" s="30"/>
      <c r="J74" s="340"/>
      <c r="K74" s="431"/>
      <c r="L74" s="431"/>
      <c r="M74" s="431"/>
      <c r="N74" s="431"/>
      <c r="O74" s="431"/>
    </row>
    <row r="75" spans="1:15" s="409" customFormat="1" ht="20.100000000000001" customHeight="1" x14ac:dyDescent="0.25">
      <c r="A75" s="406"/>
      <c r="B75" s="40"/>
      <c r="C75" s="489"/>
      <c r="D75" s="36"/>
      <c r="E75" s="37"/>
      <c r="F75" s="38"/>
      <c r="G75" s="28"/>
      <c r="H75" s="29"/>
      <c r="I75" s="30"/>
      <c r="J75" s="340"/>
      <c r="K75" s="431"/>
      <c r="L75" s="431"/>
      <c r="M75" s="431"/>
      <c r="N75" s="431"/>
      <c r="O75" s="431"/>
    </row>
    <row r="76" spans="1:15" s="409" customFormat="1" ht="20.100000000000001" customHeight="1" x14ac:dyDescent="0.25">
      <c r="A76" s="406"/>
      <c r="B76" s="40"/>
      <c r="C76" s="489"/>
      <c r="D76" s="36"/>
      <c r="E76" s="37"/>
      <c r="F76" s="38"/>
      <c r="G76" s="28"/>
      <c r="H76" s="29"/>
      <c r="I76" s="30"/>
      <c r="J76" s="340"/>
      <c r="K76" s="431"/>
      <c r="L76" s="431"/>
      <c r="M76" s="431"/>
      <c r="N76" s="431"/>
      <c r="O76" s="431"/>
    </row>
    <row r="77" spans="1:15" s="409" customFormat="1" ht="20.100000000000001" customHeight="1" x14ac:dyDescent="0.25">
      <c r="A77" s="406"/>
      <c r="B77" s="40"/>
      <c r="C77" s="489"/>
      <c r="D77" s="36"/>
      <c r="E77" s="37"/>
      <c r="F77" s="38"/>
      <c r="G77" s="28"/>
      <c r="H77" s="29"/>
      <c r="I77" s="30"/>
      <c r="J77" s="340"/>
      <c r="K77" s="431"/>
      <c r="L77" s="431"/>
      <c r="M77" s="431"/>
      <c r="N77" s="431"/>
      <c r="O77" s="431"/>
    </row>
    <row r="78" spans="1:15" s="409" customFormat="1" ht="20.100000000000001" customHeight="1" x14ac:dyDescent="0.25">
      <c r="A78" s="406"/>
      <c r="B78" s="35"/>
      <c r="C78" s="489"/>
      <c r="D78" s="36"/>
      <c r="E78" s="37"/>
      <c r="F78" s="38"/>
      <c r="G78" s="28"/>
      <c r="H78" s="29"/>
      <c r="I78" s="30"/>
      <c r="J78" s="340"/>
      <c r="K78" s="431"/>
      <c r="L78" s="431"/>
      <c r="M78" s="431"/>
      <c r="N78" s="431"/>
      <c r="O78" s="431"/>
    </row>
    <row r="79" spans="1:15" s="409" customFormat="1" ht="20.100000000000001" customHeight="1" x14ac:dyDescent="0.25">
      <c r="A79" s="406"/>
      <c r="B79" s="41"/>
      <c r="C79" s="489"/>
      <c r="D79" s="36"/>
      <c r="E79" s="37"/>
      <c r="F79" s="38"/>
      <c r="G79" s="28"/>
      <c r="H79" s="29"/>
      <c r="I79" s="30"/>
      <c r="J79" s="340"/>
      <c r="K79" s="431"/>
      <c r="L79" s="431"/>
      <c r="M79" s="431"/>
      <c r="N79" s="431"/>
      <c r="O79" s="431"/>
    </row>
    <row r="80" spans="1:15" s="409" customFormat="1" ht="20.100000000000001" customHeight="1" x14ac:dyDescent="0.25">
      <c r="A80" s="406"/>
      <c r="B80" s="40"/>
      <c r="C80" s="489"/>
      <c r="D80" s="36"/>
      <c r="E80" s="37"/>
      <c r="F80" s="38"/>
      <c r="G80" s="28"/>
      <c r="H80" s="29"/>
      <c r="I80" s="30"/>
      <c r="J80" s="340"/>
      <c r="K80" s="431"/>
      <c r="L80" s="431"/>
      <c r="M80" s="431"/>
      <c r="N80" s="431"/>
      <c r="O80" s="431"/>
    </row>
    <row r="81" spans="1:15" s="409" customFormat="1" ht="20.100000000000001" customHeight="1" x14ac:dyDescent="0.25">
      <c r="A81" s="406"/>
      <c r="B81" s="40"/>
      <c r="C81" s="489"/>
      <c r="D81" s="36"/>
      <c r="E81" s="37"/>
      <c r="F81" s="38"/>
      <c r="G81" s="28"/>
      <c r="H81" s="29"/>
      <c r="I81" s="30"/>
      <c r="J81" s="340"/>
      <c r="K81" s="431"/>
      <c r="L81" s="431"/>
      <c r="M81" s="431"/>
      <c r="N81" s="431"/>
      <c r="O81" s="431"/>
    </row>
    <row r="82" spans="1:15" s="409" customFormat="1" ht="20.100000000000001" customHeight="1" x14ac:dyDescent="0.25">
      <c r="A82" s="406"/>
      <c r="B82" s="40"/>
      <c r="C82" s="489"/>
      <c r="D82" s="36"/>
      <c r="E82" s="37"/>
      <c r="F82" s="38"/>
      <c r="G82" s="28"/>
      <c r="H82" s="29"/>
      <c r="I82" s="30"/>
      <c r="J82" s="340"/>
      <c r="K82" s="431"/>
      <c r="L82" s="431"/>
      <c r="M82" s="431"/>
      <c r="N82" s="431"/>
      <c r="O82" s="431"/>
    </row>
    <row r="83" spans="1:15" s="409" customFormat="1" ht="20.100000000000001" customHeight="1" x14ac:dyDescent="0.25">
      <c r="A83" s="406"/>
      <c r="B83" s="40"/>
      <c r="C83" s="489"/>
      <c r="D83" s="36"/>
      <c r="E83" s="37"/>
      <c r="F83" s="38"/>
      <c r="G83" s="28"/>
      <c r="H83" s="29"/>
      <c r="I83" s="30"/>
      <c r="J83" s="340"/>
      <c r="K83" s="431"/>
      <c r="L83" s="431"/>
      <c r="M83" s="431"/>
      <c r="N83" s="431"/>
      <c r="O83" s="431"/>
    </row>
    <row r="84" spans="1:15" s="409" customFormat="1" ht="20.100000000000001" customHeight="1" x14ac:dyDescent="0.25">
      <c r="A84" s="406"/>
      <c r="B84" s="40"/>
      <c r="C84" s="489"/>
      <c r="D84" s="36"/>
      <c r="E84" s="37"/>
      <c r="F84" s="38"/>
      <c r="G84" s="28"/>
      <c r="H84" s="29"/>
      <c r="I84" s="30"/>
      <c r="J84" s="340"/>
      <c r="K84" s="431"/>
      <c r="L84" s="431"/>
      <c r="M84" s="431"/>
      <c r="N84" s="431"/>
      <c r="O84" s="431"/>
    </row>
    <row r="85" spans="1:15" s="409" customFormat="1" ht="20.100000000000001" customHeight="1" x14ac:dyDescent="0.25">
      <c r="A85" s="406"/>
      <c r="B85" s="40"/>
      <c r="C85" s="489"/>
      <c r="D85" s="36"/>
      <c r="E85" s="37"/>
      <c r="F85" s="38"/>
      <c r="G85" s="28"/>
      <c r="H85" s="29"/>
      <c r="I85" s="30"/>
      <c r="J85" s="340"/>
      <c r="K85" s="431"/>
      <c r="L85" s="431"/>
      <c r="M85" s="431"/>
      <c r="N85" s="431"/>
      <c r="O85" s="431"/>
    </row>
    <row r="86" spans="1:15" s="409" customFormat="1" ht="20.100000000000001" customHeight="1" x14ac:dyDescent="0.25">
      <c r="A86" s="406"/>
      <c r="B86" s="40"/>
      <c r="C86" s="489"/>
      <c r="D86" s="36"/>
      <c r="E86" s="37"/>
      <c r="F86" s="38"/>
      <c r="G86" s="28"/>
      <c r="H86" s="29"/>
      <c r="I86" s="30"/>
      <c r="J86" s="340"/>
      <c r="K86" s="431"/>
      <c r="L86" s="431"/>
      <c r="M86" s="431"/>
      <c r="N86" s="431"/>
      <c r="O86" s="431"/>
    </row>
    <row r="87" spans="1:15" s="409" customFormat="1" ht="20.100000000000001" customHeight="1" x14ac:dyDescent="0.25">
      <c r="A87" s="406"/>
      <c r="B87" s="40"/>
      <c r="C87" s="489"/>
      <c r="D87" s="36"/>
      <c r="E87" s="37"/>
      <c r="F87" s="38"/>
      <c r="G87" s="28"/>
      <c r="H87" s="29"/>
      <c r="I87" s="30"/>
      <c r="J87" s="340"/>
      <c r="K87" s="431"/>
      <c r="L87" s="431"/>
      <c r="M87" s="431"/>
      <c r="N87" s="431"/>
      <c r="O87" s="431"/>
    </row>
    <row r="88" spans="1:15" s="409" customFormat="1" ht="20.100000000000001" customHeight="1" x14ac:dyDescent="0.25">
      <c r="A88" s="406"/>
      <c r="B88" s="40"/>
      <c r="C88" s="489"/>
      <c r="D88" s="36"/>
      <c r="E88" s="37"/>
      <c r="F88" s="38"/>
      <c r="G88" s="28"/>
      <c r="H88" s="29"/>
      <c r="I88" s="30"/>
      <c r="J88" s="340"/>
      <c r="K88" s="431"/>
      <c r="L88" s="431"/>
      <c r="M88" s="431"/>
      <c r="N88" s="431"/>
      <c r="O88" s="431"/>
    </row>
    <row r="89" spans="1:15" s="409" customFormat="1" ht="20.100000000000001" customHeight="1" x14ac:dyDescent="0.25">
      <c r="A89" s="406"/>
      <c r="B89" s="40"/>
      <c r="C89" s="489"/>
      <c r="D89" s="36"/>
      <c r="E89" s="37"/>
      <c r="F89" s="38"/>
      <c r="G89" s="28"/>
      <c r="H89" s="29"/>
      <c r="I89" s="30"/>
      <c r="J89" s="340"/>
      <c r="K89" s="431"/>
      <c r="L89" s="431"/>
      <c r="M89" s="431"/>
      <c r="N89" s="431"/>
      <c r="O89" s="431"/>
    </row>
    <row r="90" spans="1:15" s="409" customFormat="1" ht="20.100000000000001" customHeight="1" x14ac:dyDescent="0.25">
      <c r="A90" s="406"/>
      <c r="B90" s="40"/>
      <c r="C90" s="489"/>
      <c r="D90" s="36"/>
      <c r="E90" s="37"/>
      <c r="F90" s="38"/>
      <c r="G90" s="28"/>
      <c r="H90" s="29"/>
      <c r="I90" s="30"/>
      <c r="J90" s="340"/>
      <c r="K90" s="431"/>
      <c r="L90" s="431"/>
      <c r="M90" s="431"/>
      <c r="N90" s="431"/>
      <c r="O90" s="431"/>
    </row>
    <row r="91" spans="1:15" s="409" customFormat="1" ht="20.100000000000001" customHeight="1" x14ac:dyDescent="0.25">
      <c r="A91" s="406"/>
      <c r="B91" s="40"/>
      <c r="C91" s="489"/>
      <c r="D91" s="36"/>
      <c r="E91" s="37"/>
      <c r="F91" s="38"/>
      <c r="G91" s="28"/>
      <c r="H91" s="29"/>
      <c r="I91" s="30"/>
      <c r="J91" s="340"/>
      <c r="K91" s="431"/>
      <c r="L91" s="431"/>
      <c r="M91" s="431"/>
      <c r="N91" s="431"/>
      <c r="O91" s="431"/>
    </row>
    <row r="92" spans="1:15" s="409" customFormat="1" ht="20.100000000000001" customHeight="1" x14ac:dyDescent="0.25">
      <c r="A92" s="406"/>
      <c r="B92" s="40"/>
      <c r="C92" s="489"/>
      <c r="D92" s="36"/>
      <c r="E92" s="37"/>
      <c r="F92" s="38"/>
      <c r="G92" s="28"/>
      <c r="H92" s="29"/>
      <c r="I92" s="30"/>
      <c r="J92" s="340"/>
      <c r="K92" s="431"/>
      <c r="L92" s="431"/>
      <c r="M92" s="431"/>
      <c r="N92" s="431"/>
      <c r="O92" s="431"/>
    </row>
    <row r="93" spans="1:15" s="409" customFormat="1" ht="20.100000000000001" customHeight="1" thickBot="1" x14ac:dyDescent="0.3">
      <c r="A93" s="406"/>
      <c r="B93" s="42"/>
      <c r="C93" s="489"/>
      <c r="D93" s="43"/>
      <c r="E93" s="44"/>
      <c r="F93" s="45"/>
      <c r="G93" s="28"/>
      <c r="H93" s="29"/>
      <c r="I93" s="30"/>
      <c r="J93" s="340"/>
      <c r="K93" s="431"/>
      <c r="L93" s="431"/>
      <c r="M93" s="431"/>
      <c r="N93" s="431"/>
      <c r="O93" s="431"/>
    </row>
    <row r="94" spans="1:15" s="409" customFormat="1" ht="18" customHeight="1" thickTop="1" thickBot="1" x14ac:dyDescent="0.3">
      <c r="A94" s="406">
        <v>899</v>
      </c>
      <c r="B94" s="469" t="s">
        <v>50</v>
      </c>
      <c r="C94" s="67">
        <f>SUM(C64:C93)</f>
        <v>0</v>
      </c>
      <c r="D94" s="67">
        <f t="shared" ref="D94:F94" si="2">SUM(D64:D93)</f>
        <v>0</v>
      </c>
      <c r="E94" s="67">
        <f t="shared" si="2"/>
        <v>0</v>
      </c>
      <c r="F94" s="67">
        <f t="shared" si="2"/>
        <v>0</v>
      </c>
      <c r="G94" s="351">
        <f t="shared" ref="G94:I94" si="3">SUM(G64:G93)</f>
        <v>0</v>
      </c>
      <c r="H94" s="336">
        <f t="shared" si="3"/>
        <v>0</v>
      </c>
      <c r="I94" s="70">
        <f t="shared" si="3"/>
        <v>0</v>
      </c>
      <c r="J94" s="341"/>
      <c r="K94" s="431"/>
      <c r="L94" s="431"/>
      <c r="M94" s="431"/>
      <c r="N94" s="431"/>
      <c r="O94" s="431"/>
    </row>
    <row r="95" spans="1:15" s="467" customFormat="1" ht="15.95" customHeight="1" x14ac:dyDescent="0.25">
      <c r="A95" s="406">
        <v>640</v>
      </c>
      <c r="B95" s="636" t="s">
        <v>391</v>
      </c>
      <c r="C95" s="637"/>
      <c r="D95" s="637"/>
      <c r="E95" s="637"/>
      <c r="F95" s="647"/>
      <c r="G95" s="470"/>
      <c r="H95" s="471"/>
      <c r="I95" s="472"/>
      <c r="J95" s="430"/>
      <c r="K95" s="431"/>
      <c r="L95" s="431"/>
      <c r="M95" s="431"/>
      <c r="N95" s="431"/>
      <c r="O95" s="431"/>
    </row>
    <row r="96" spans="1:15" s="409" customFormat="1" ht="20.100000000000001" customHeight="1" x14ac:dyDescent="0.25">
      <c r="A96" s="406"/>
      <c r="B96" s="46"/>
      <c r="C96" s="489"/>
      <c r="D96" s="28"/>
      <c r="E96" s="29"/>
      <c r="F96" s="305"/>
      <c r="G96" s="355"/>
      <c r="H96" s="356"/>
      <c r="I96" s="357"/>
      <c r="J96" s="473"/>
      <c r="K96" s="431"/>
      <c r="L96" s="431"/>
      <c r="M96" s="431"/>
      <c r="N96" s="431"/>
      <c r="O96" s="431"/>
    </row>
    <row r="97" spans="1:15" s="409" customFormat="1" ht="20.100000000000001" customHeight="1" x14ac:dyDescent="0.25">
      <c r="A97" s="406"/>
      <c r="B97" s="46"/>
      <c r="C97" s="489"/>
      <c r="D97" s="47"/>
      <c r="E97" s="48"/>
      <c r="F97" s="305"/>
      <c r="G97" s="355"/>
      <c r="H97" s="356"/>
      <c r="I97" s="357"/>
      <c r="J97" s="473"/>
      <c r="K97" s="431"/>
      <c r="L97" s="431"/>
      <c r="M97" s="431"/>
      <c r="N97" s="431"/>
      <c r="O97" s="431"/>
    </row>
    <row r="98" spans="1:15" s="409" customFormat="1" ht="20.100000000000001" customHeight="1" x14ac:dyDescent="0.25">
      <c r="A98" s="406"/>
      <c r="B98" s="46"/>
      <c r="C98" s="489"/>
      <c r="D98" s="47"/>
      <c r="E98" s="48"/>
      <c r="F98" s="305"/>
      <c r="G98" s="355"/>
      <c r="H98" s="356"/>
      <c r="I98" s="357"/>
      <c r="J98" s="473"/>
      <c r="K98" s="431"/>
      <c r="L98" s="431"/>
      <c r="M98" s="431"/>
      <c r="N98" s="431"/>
      <c r="O98" s="431"/>
    </row>
    <row r="99" spans="1:15" s="409" customFormat="1" ht="20.100000000000001" customHeight="1" x14ac:dyDescent="0.25">
      <c r="A99" s="406"/>
      <c r="B99" s="46"/>
      <c r="C99" s="489"/>
      <c r="D99" s="47"/>
      <c r="E99" s="48"/>
      <c r="F99" s="305"/>
      <c r="G99" s="355"/>
      <c r="H99" s="356"/>
      <c r="I99" s="357"/>
      <c r="J99" s="473"/>
      <c r="K99" s="431"/>
      <c r="L99" s="431"/>
      <c r="M99" s="431"/>
      <c r="N99" s="431"/>
      <c r="O99" s="431"/>
    </row>
    <row r="100" spans="1:15" s="409" customFormat="1" ht="20.100000000000001" customHeight="1" x14ac:dyDescent="0.25">
      <c r="A100" s="406"/>
      <c r="B100" s="46"/>
      <c r="C100" s="489"/>
      <c r="D100" s="47"/>
      <c r="E100" s="48"/>
      <c r="F100" s="305"/>
      <c r="G100" s="355"/>
      <c r="H100" s="356"/>
      <c r="I100" s="357"/>
      <c r="J100" s="473"/>
      <c r="K100" s="431"/>
      <c r="L100" s="431"/>
      <c r="M100" s="431"/>
      <c r="N100" s="431"/>
      <c r="O100" s="431"/>
    </row>
    <row r="101" spans="1:15" s="409" customFormat="1" ht="20.100000000000001" customHeight="1" x14ac:dyDescent="0.25">
      <c r="A101" s="406"/>
      <c r="B101" s="46"/>
      <c r="C101" s="489"/>
      <c r="D101" s="47"/>
      <c r="E101" s="48"/>
      <c r="F101" s="305"/>
      <c r="G101" s="355"/>
      <c r="H101" s="356"/>
      <c r="I101" s="357"/>
      <c r="J101" s="473"/>
      <c r="K101" s="431"/>
      <c r="L101" s="431"/>
      <c r="M101" s="431"/>
      <c r="N101" s="431"/>
      <c r="O101" s="431"/>
    </row>
    <row r="102" spans="1:15" s="409" customFormat="1" ht="20.100000000000001" customHeight="1" x14ac:dyDescent="0.25">
      <c r="A102" s="406"/>
      <c r="B102" s="46"/>
      <c r="C102" s="489"/>
      <c r="D102" s="47"/>
      <c r="E102" s="48"/>
      <c r="F102" s="305"/>
      <c r="G102" s="355"/>
      <c r="H102" s="356"/>
      <c r="I102" s="357"/>
      <c r="J102" s="473"/>
      <c r="K102" s="431"/>
      <c r="L102" s="431"/>
      <c r="M102" s="431"/>
      <c r="N102" s="431"/>
      <c r="O102" s="431"/>
    </row>
    <row r="103" spans="1:15" s="409" customFormat="1" ht="20.100000000000001" customHeight="1" x14ac:dyDescent="0.25">
      <c r="A103" s="406"/>
      <c r="B103" s="46"/>
      <c r="C103" s="489"/>
      <c r="D103" s="47"/>
      <c r="E103" s="48"/>
      <c r="F103" s="305"/>
      <c r="G103" s="355"/>
      <c r="H103" s="356"/>
      <c r="I103" s="357"/>
      <c r="J103" s="473"/>
      <c r="K103" s="431"/>
      <c r="L103" s="431"/>
      <c r="M103" s="431"/>
      <c r="N103" s="431"/>
      <c r="O103" s="431"/>
    </row>
    <row r="104" spans="1:15" s="409" customFormat="1" ht="20.100000000000001" customHeight="1" x14ac:dyDescent="0.25">
      <c r="A104" s="406"/>
      <c r="B104" s="46"/>
      <c r="C104" s="489"/>
      <c r="D104" s="47"/>
      <c r="E104" s="48"/>
      <c r="F104" s="305"/>
      <c r="G104" s="355"/>
      <c r="H104" s="356"/>
      <c r="I104" s="357"/>
      <c r="J104" s="473"/>
      <c r="K104" s="431"/>
      <c r="L104" s="431"/>
      <c r="M104" s="431"/>
      <c r="N104" s="431"/>
      <c r="O104" s="431"/>
    </row>
    <row r="105" spans="1:15" s="409" customFormat="1" ht="20.100000000000001" customHeight="1" x14ac:dyDescent="0.25">
      <c r="A105" s="406"/>
      <c r="B105" s="46"/>
      <c r="C105" s="489"/>
      <c r="D105" s="47"/>
      <c r="E105" s="48"/>
      <c r="F105" s="305"/>
      <c r="G105" s="355"/>
      <c r="H105" s="356"/>
      <c r="I105" s="357"/>
      <c r="J105" s="473"/>
      <c r="K105" s="431"/>
      <c r="L105" s="431"/>
      <c r="M105" s="431"/>
      <c r="N105" s="431"/>
      <c r="O105" s="431"/>
    </row>
    <row r="106" spans="1:15" s="409" customFormat="1" ht="20.100000000000001" customHeight="1" x14ac:dyDescent="0.25">
      <c r="A106" s="406"/>
      <c r="B106" s="46"/>
      <c r="C106" s="489"/>
      <c r="D106" s="47"/>
      <c r="E106" s="48"/>
      <c r="F106" s="305"/>
      <c r="G106" s="355"/>
      <c r="H106" s="356"/>
      <c r="I106" s="357"/>
      <c r="J106" s="473"/>
      <c r="K106" s="431"/>
      <c r="L106" s="431"/>
      <c r="M106" s="431"/>
      <c r="N106" s="431"/>
      <c r="O106" s="431"/>
    </row>
    <row r="107" spans="1:15" s="409" customFormat="1" ht="20.100000000000001" customHeight="1" x14ac:dyDescent="0.25">
      <c r="A107" s="406"/>
      <c r="B107" s="46"/>
      <c r="C107" s="489"/>
      <c r="D107" s="47"/>
      <c r="E107" s="48"/>
      <c r="F107" s="305"/>
      <c r="G107" s="355"/>
      <c r="H107" s="356"/>
      <c r="I107" s="357"/>
      <c r="J107" s="473"/>
      <c r="K107" s="431"/>
      <c r="L107" s="431"/>
      <c r="M107" s="431"/>
      <c r="N107" s="431"/>
      <c r="O107" s="431"/>
    </row>
    <row r="108" spans="1:15" s="409" customFormat="1" ht="20.100000000000001" customHeight="1" x14ac:dyDescent="0.25">
      <c r="A108" s="406"/>
      <c r="B108" s="46"/>
      <c r="C108" s="489"/>
      <c r="D108" s="47"/>
      <c r="E108" s="48"/>
      <c r="F108" s="305"/>
      <c r="G108" s="355"/>
      <c r="H108" s="356"/>
      <c r="I108" s="357"/>
      <c r="J108" s="473"/>
      <c r="K108" s="431"/>
      <c r="L108" s="431"/>
      <c r="M108" s="431"/>
      <c r="N108" s="431"/>
      <c r="O108" s="431"/>
    </row>
    <row r="109" spans="1:15" s="409" customFormat="1" ht="20.100000000000001" customHeight="1" x14ac:dyDescent="0.25">
      <c r="A109" s="406"/>
      <c r="B109" s="46"/>
      <c r="C109" s="489"/>
      <c r="D109" s="47"/>
      <c r="E109" s="48"/>
      <c r="F109" s="305"/>
      <c r="G109" s="355"/>
      <c r="H109" s="356"/>
      <c r="I109" s="357"/>
      <c r="J109" s="473"/>
      <c r="K109" s="431"/>
      <c r="L109" s="431"/>
      <c r="M109" s="431"/>
      <c r="N109" s="431"/>
      <c r="O109" s="431"/>
    </row>
    <row r="110" spans="1:15" s="409" customFormat="1" ht="20.100000000000001" customHeight="1" x14ac:dyDescent="0.25">
      <c r="A110" s="406"/>
      <c r="B110" s="46"/>
      <c r="C110" s="489"/>
      <c r="D110" s="47"/>
      <c r="E110" s="48"/>
      <c r="F110" s="305"/>
      <c r="G110" s="355"/>
      <c r="H110" s="356"/>
      <c r="I110" s="357"/>
      <c r="J110" s="473"/>
      <c r="K110" s="431"/>
      <c r="L110" s="431"/>
      <c r="M110" s="431"/>
      <c r="N110" s="431"/>
      <c r="O110" s="431"/>
    </row>
    <row r="111" spans="1:15" s="409" customFormat="1" ht="20.100000000000001" customHeight="1" x14ac:dyDescent="0.25">
      <c r="A111" s="406"/>
      <c r="B111" s="46"/>
      <c r="C111" s="489"/>
      <c r="D111" s="47"/>
      <c r="E111" s="48"/>
      <c r="F111" s="305"/>
      <c r="G111" s="355"/>
      <c r="H111" s="356"/>
      <c r="I111" s="357"/>
      <c r="J111" s="473"/>
      <c r="K111" s="431"/>
      <c r="L111" s="431"/>
      <c r="M111" s="431"/>
      <c r="N111" s="431"/>
      <c r="O111" s="431"/>
    </row>
    <row r="112" spans="1:15" s="409" customFormat="1" ht="20.100000000000001" customHeight="1" x14ac:dyDescent="0.25">
      <c r="A112" s="406"/>
      <c r="B112" s="46"/>
      <c r="C112" s="489"/>
      <c r="D112" s="47"/>
      <c r="E112" s="48"/>
      <c r="F112" s="305"/>
      <c r="G112" s="355"/>
      <c r="H112" s="356"/>
      <c r="I112" s="357"/>
      <c r="J112" s="473"/>
      <c r="K112" s="431"/>
      <c r="L112" s="431"/>
      <c r="M112" s="431"/>
      <c r="N112" s="431"/>
      <c r="O112" s="431"/>
    </row>
    <row r="113" spans="1:15" s="409" customFormat="1" ht="20.100000000000001" customHeight="1" x14ac:dyDescent="0.25">
      <c r="A113" s="406"/>
      <c r="B113" s="46"/>
      <c r="C113" s="489"/>
      <c r="D113" s="47"/>
      <c r="E113" s="48"/>
      <c r="F113" s="305"/>
      <c r="G113" s="355"/>
      <c r="H113" s="356"/>
      <c r="I113" s="357"/>
      <c r="J113" s="473"/>
      <c r="K113" s="431"/>
      <c r="L113" s="431"/>
      <c r="M113" s="431"/>
      <c r="N113" s="431"/>
      <c r="O113" s="431"/>
    </row>
    <row r="114" spans="1:15" s="409" customFormat="1" ht="20.100000000000001" customHeight="1" x14ac:dyDescent="0.25">
      <c r="A114" s="406"/>
      <c r="B114" s="46"/>
      <c r="C114" s="489"/>
      <c r="D114" s="47"/>
      <c r="E114" s="48"/>
      <c r="F114" s="305"/>
      <c r="G114" s="355"/>
      <c r="H114" s="356"/>
      <c r="I114" s="357"/>
      <c r="J114" s="473"/>
      <c r="K114" s="431"/>
      <c r="L114" s="431"/>
      <c r="M114" s="431"/>
      <c r="N114" s="431"/>
      <c r="O114" s="431"/>
    </row>
    <row r="115" spans="1:15" s="409" customFormat="1" ht="20.100000000000001" customHeight="1" x14ac:dyDescent="0.25">
      <c r="A115" s="406"/>
      <c r="B115" s="46"/>
      <c r="C115" s="489"/>
      <c r="D115" s="47"/>
      <c r="E115" s="48"/>
      <c r="F115" s="305"/>
      <c r="G115" s="355"/>
      <c r="H115" s="356"/>
      <c r="I115" s="357"/>
      <c r="J115" s="473"/>
      <c r="K115" s="431"/>
      <c r="L115" s="431"/>
      <c r="M115" s="431"/>
      <c r="N115" s="431"/>
      <c r="O115" s="431"/>
    </row>
    <row r="116" spans="1:15" s="409" customFormat="1" ht="20.100000000000001" customHeight="1" x14ac:dyDescent="0.25">
      <c r="A116" s="406"/>
      <c r="B116" s="46"/>
      <c r="C116" s="489"/>
      <c r="D116" s="47"/>
      <c r="E116" s="48"/>
      <c r="F116" s="305"/>
      <c r="G116" s="355"/>
      <c r="H116" s="356"/>
      <c r="I116" s="357"/>
      <c r="J116" s="473"/>
      <c r="K116" s="431"/>
      <c r="L116" s="431"/>
      <c r="M116" s="431"/>
      <c r="N116" s="431"/>
      <c r="O116" s="431"/>
    </row>
    <row r="117" spans="1:15" s="409" customFormat="1" ht="20.100000000000001" customHeight="1" x14ac:dyDescent="0.25">
      <c r="A117" s="406"/>
      <c r="B117" s="46"/>
      <c r="C117" s="489"/>
      <c r="D117" s="47"/>
      <c r="E117" s="48"/>
      <c r="F117" s="305"/>
      <c r="G117" s="355"/>
      <c r="H117" s="356"/>
      <c r="I117" s="357"/>
      <c r="J117" s="473"/>
      <c r="K117" s="431"/>
      <c r="L117" s="431"/>
      <c r="M117" s="431"/>
      <c r="N117" s="431"/>
      <c r="O117" s="431"/>
    </row>
    <row r="118" spans="1:15" s="409" customFormat="1" ht="20.100000000000001" customHeight="1" x14ac:dyDescent="0.25">
      <c r="A118" s="406"/>
      <c r="B118" s="46"/>
      <c r="C118" s="489"/>
      <c r="D118" s="47"/>
      <c r="E118" s="48"/>
      <c r="F118" s="305"/>
      <c r="G118" s="355"/>
      <c r="H118" s="356"/>
      <c r="I118" s="357"/>
      <c r="J118" s="473"/>
      <c r="K118" s="431"/>
      <c r="L118" s="431"/>
      <c r="M118" s="431"/>
      <c r="N118" s="431"/>
      <c r="O118" s="431"/>
    </row>
    <row r="119" spans="1:15" s="409" customFormat="1" ht="20.100000000000001" customHeight="1" x14ac:dyDescent="0.25">
      <c r="A119" s="406"/>
      <c r="B119" s="46"/>
      <c r="C119" s="489"/>
      <c r="D119" s="47"/>
      <c r="E119" s="48"/>
      <c r="F119" s="305"/>
      <c r="G119" s="355"/>
      <c r="H119" s="356"/>
      <c r="I119" s="357"/>
      <c r="J119" s="473"/>
      <c r="K119" s="431"/>
      <c r="L119" s="431"/>
      <c r="M119" s="431"/>
      <c r="N119" s="431"/>
      <c r="O119" s="431"/>
    </row>
    <row r="120" spans="1:15" s="409" customFormat="1" ht="20.100000000000001" customHeight="1" x14ac:dyDescent="0.25">
      <c r="A120" s="406"/>
      <c r="B120" s="46"/>
      <c r="C120" s="489"/>
      <c r="D120" s="47"/>
      <c r="E120" s="48"/>
      <c r="F120" s="305"/>
      <c r="G120" s="355"/>
      <c r="H120" s="356"/>
      <c r="I120" s="357"/>
      <c r="J120" s="473"/>
      <c r="K120" s="431"/>
      <c r="L120" s="431"/>
      <c r="M120" s="431"/>
      <c r="N120" s="431"/>
      <c r="O120" s="431"/>
    </row>
    <row r="121" spans="1:15" s="409" customFormat="1" ht="20.100000000000001" customHeight="1" x14ac:dyDescent="0.25">
      <c r="A121" s="406"/>
      <c r="B121" s="46"/>
      <c r="C121" s="489"/>
      <c r="D121" s="47"/>
      <c r="E121" s="48"/>
      <c r="F121" s="305"/>
      <c r="G121" s="355"/>
      <c r="H121" s="356"/>
      <c r="I121" s="357"/>
      <c r="J121" s="473"/>
      <c r="K121" s="431"/>
      <c r="L121" s="431"/>
      <c r="M121" s="431"/>
      <c r="N121" s="431"/>
      <c r="O121" s="431"/>
    </row>
    <row r="122" spans="1:15" s="409" customFormat="1" ht="20.100000000000001" customHeight="1" x14ac:dyDescent="0.25">
      <c r="A122" s="406"/>
      <c r="B122" s="46"/>
      <c r="C122" s="489"/>
      <c r="D122" s="47"/>
      <c r="E122" s="48"/>
      <c r="F122" s="305"/>
      <c r="G122" s="355"/>
      <c r="H122" s="356"/>
      <c r="I122" s="357"/>
      <c r="J122" s="473"/>
      <c r="K122" s="431"/>
      <c r="L122" s="431"/>
      <c r="M122" s="431"/>
      <c r="N122" s="431"/>
      <c r="O122" s="431"/>
    </row>
    <row r="123" spans="1:15" s="409" customFormat="1" ht="20.100000000000001" customHeight="1" x14ac:dyDescent="0.25">
      <c r="A123" s="406"/>
      <c r="B123" s="46"/>
      <c r="C123" s="489"/>
      <c r="D123" s="47"/>
      <c r="E123" s="48"/>
      <c r="F123" s="305"/>
      <c r="G123" s="355"/>
      <c r="H123" s="356"/>
      <c r="I123" s="357"/>
      <c r="J123" s="473"/>
      <c r="K123" s="431"/>
      <c r="L123" s="431"/>
      <c r="M123" s="431"/>
      <c r="N123" s="431"/>
      <c r="O123" s="431"/>
    </row>
    <row r="124" spans="1:15" s="409" customFormat="1" ht="20.100000000000001" customHeight="1" x14ac:dyDescent="0.25">
      <c r="A124" s="406"/>
      <c r="B124" s="46"/>
      <c r="C124" s="489"/>
      <c r="D124" s="47"/>
      <c r="E124" s="48"/>
      <c r="F124" s="305"/>
      <c r="G124" s="355"/>
      <c r="H124" s="356"/>
      <c r="I124" s="357"/>
      <c r="J124" s="473"/>
      <c r="K124" s="431"/>
      <c r="L124" s="431"/>
      <c r="M124" s="431"/>
      <c r="N124" s="431"/>
      <c r="O124" s="431"/>
    </row>
    <row r="125" spans="1:15" s="409" customFormat="1" ht="20.100000000000001" customHeight="1" thickBot="1" x14ac:dyDescent="0.3">
      <c r="A125" s="406"/>
      <c r="B125" s="49"/>
      <c r="C125" s="489"/>
      <c r="D125" s="50"/>
      <c r="E125" s="51"/>
      <c r="F125" s="305"/>
      <c r="G125" s="355"/>
      <c r="H125" s="356"/>
      <c r="I125" s="357"/>
      <c r="J125" s="473"/>
      <c r="K125" s="431"/>
      <c r="L125" s="431"/>
      <c r="M125" s="431"/>
      <c r="N125" s="431"/>
      <c r="O125" s="431"/>
    </row>
    <row r="126" spans="1:15" s="409" customFormat="1" ht="18" customHeight="1" thickTop="1" thickBot="1" x14ac:dyDescent="0.3">
      <c r="A126" s="406">
        <v>640</v>
      </c>
      <c r="B126" s="469" t="s">
        <v>51</v>
      </c>
      <c r="C126" s="67">
        <f>SUM(C96:C125)</f>
        <v>0</v>
      </c>
      <c r="D126" s="67">
        <f t="shared" ref="D126:F126" si="4">SUM(D96:D125)</f>
        <v>0</v>
      </c>
      <c r="E126" s="67">
        <f t="shared" si="4"/>
        <v>0</v>
      </c>
      <c r="F126" s="67">
        <f t="shared" si="4"/>
        <v>0</v>
      </c>
      <c r="G126" s="351">
        <f t="shared" ref="G126:I126" si="5">SUM(G96:G125)</f>
        <v>0</v>
      </c>
      <c r="H126" s="336">
        <f t="shared" si="5"/>
        <v>0</v>
      </c>
      <c r="I126" s="70">
        <f t="shared" si="5"/>
        <v>0</v>
      </c>
      <c r="J126" s="341"/>
      <c r="K126" s="431"/>
      <c r="L126" s="431"/>
      <c r="M126" s="431"/>
      <c r="N126" s="431"/>
      <c r="O126" s="431"/>
    </row>
    <row r="127" spans="1:15" s="409" customFormat="1" ht="42" customHeight="1" x14ac:dyDescent="0.25">
      <c r="A127" s="406">
        <v>366</v>
      </c>
      <c r="B127" s="636" t="s">
        <v>392</v>
      </c>
      <c r="C127" s="637"/>
      <c r="D127" s="637"/>
      <c r="E127" s="637"/>
      <c r="F127" s="647"/>
      <c r="G127" s="474"/>
      <c r="H127" s="475"/>
      <c r="I127" s="476"/>
      <c r="J127" s="430"/>
      <c r="K127" s="431"/>
      <c r="L127" s="431"/>
      <c r="M127" s="431"/>
      <c r="N127" s="431"/>
      <c r="O127" s="431"/>
    </row>
    <row r="128" spans="1:15" s="467" customFormat="1" hidden="1" x14ac:dyDescent="0.25">
      <c r="A128" s="406"/>
      <c r="B128" s="468" t="s">
        <v>52</v>
      </c>
      <c r="C128" s="31">
        <v>5050</v>
      </c>
      <c r="D128" s="32"/>
      <c r="E128" s="52"/>
      <c r="F128" s="53"/>
      <c r="G128" s="349"/>
      <c r="H128" s="33"/>
      <c r="I128" s="53"/>
      <c r="J128" s="343"/>
      <c r="K128" s="431"/>
      <c r="L128" s="431"/>
      <c r="M128" s="431"/>
      <c r="N128" s="431"/>
      <c r="O128" s="431"/>
    </row>
    <row r="129" spans="1:15" s="409" customFormat="1" ht="20.100000000000001" customHeight="1" x14ac:dyDescent="0.25">
      <c r="A129" s="406"/>
      <c r="B129" s="46"/>
      <c r="C129" s="489"/>
      <c r="D129" s="28"/>
      <c r="E129" s="29"/>
      <c r="F129" s="54"/>
      <c r="G129" s="47"/>
      <c r="H129" s="48"/>
      <c r="I129" s="54"/>
      <c r="J129" s="344"/>
      <c r="K129" s="431"/>
      <c r="L129" s="431"/>
      <c r="M129" s="431"/>
      <c r="N129" s="431"/>
      <c r="O129" s="431"/>
    </row>
    <row r="130" spans="1:15" s="409" customFormat="1" ht="20.100000000000001" customHeight="1" x14ac:dyDescent="0.25">
      <c r="A130" s="406"/>
      <c r="B130" s="46"/>
      <c r="C130" s="489"/>
      <c r="D130" s="47"/>
      <c r="E130" s="48"/>
      <c r="F130" s="54"/>
      <c r="G130" s="47"/>
      <c r="H130" s="48"/>
      <c r="I130" s="54"/>
      <c r="J130" s="344"/>
      <c r="K130" s="431"/>
      <c r="L130" s="431"/>
      <c r="M130" s="431"/>
      <c r="N130" s="431"/>
      <c r="O130" s="431"/>
    </row>
    <row r="131" spans="1:15" s="409" customFormat="1" ht="20.100000000000001" customHeight="1" x14ac:dyDescent="0.25">
      <c r="A131" s="406"/>
      <c r="B131" s="46"/>
      <c r="C131" s="489"/>
      <c r="D131" s="50"/>
      <c r="E131" s="51"/>
      <c r="F131" s="55"/>
      <c r="G131" s="47"/>
      <c r="H131" s="48"/>
      <c r="I131" s="54"/>
      <c r="J131" s="344"/>
      <c r="K131" s="431"/>
      <c r="L131" s="431"/>
      <c r="M131" s="431"/>
      <c r="N131" s="431"/>
      <c r="O131" s="431"/>
    </row>
    <row r="132" spans="1:15" s="409" customFormat="1" ht="20.100000000000001" customHeight="1" x14ac:dyDescent="0.25">
      <c r="A132" s="406"/>
      <c r="B132" s="46"/>
      <c r="C132" s="489"/>
      <c r="D132" s="50"/>
      <c r="E132" s="51"/>
      <c r="F132" s="55"/>
      <c r="G132" s="47"/>
      <c r="H132" s="48"/>
      <c r="I132" s="54"/>
      <c r="J132" s="344"/>
      <c r="K132" s="431"/>
      <c r="L132" s="431"/>
      <c r="M132" s="431"/>
      <c r="N132" s="431"/>
      <c r="O132" s="431"/>
    </row>
    <row r="133" spans="1:15" s="409" customFormat="1" ht="20.100000000000001" customHeight="1" x14ac:dyDescent="0.25">
      <c r="A133" s="406"/>
      <c r="B133" s="46"/>
      <c r="C133" s="489"/>
      <c r="D133" s="50"/>
      <c r="E133" s="51"/>
      <c r="F133" s="55"/>
      <c r="G133" s="47"/>
      <c r="H133" s="48"/>
      <c r="I133" s="54"/>
      <c r="J133" s="344"/>
      <c r="K133" s="431"/>
      <c r="L133" s="431"/>
      <c r="M133" s="431"/>
      <c r="N133" s="431"/>
      <c r="O133" s="431"/>
    </row>
    <row r="134" spans="1:15" s="409" customFormat="1" ht="20.100000000000001" customHeight="1" x14ac:dyDescent="0.25">
      <c r="A134" s="406"/>
      <c r="B134" s="46"/>
      <c r="C134" s="489"/>
      <c r="D134" s="50"/>
      <c r="E134" s="51"/>
      <c r="F134" s="55"/>
      <c r="G134" s="47"/>
      <c r="H134" s="48"/>
      <c r="I134" s="54"/>
      <c r="J134" s="344"/>
      <c r="K134" s="431"/>
      <c r="L134" s="431"/>
      <c r="M134" s="431"/>
      <c r="N134" s="431"/>
      <c r="O134" s="431"/>
    </row>
    <row r="135" spans="1:15" s="409" customFormat="1" ht="20.100000000000001" customHeight="1" x14ac:dyDescent="0.25">
      <c r="A135" s="406"/>
      <c r="B135" s="46"/>
      <c r="C135" s="489"/>
      <c r="D135" s="50"/>
      <c r="E135" s="51"/>
      <c r="F135" s="55"/>
      <c r="G135" s="47"/>
      <c r="H135" s="48"/>
      <c r="I135" s="54"/>
      <c r="J135" s="344"/>
      <c r="K135" s="431"/>
      <c r="L135" s="431"/>
      <c r="M135" s="431"/>
      <c r="N135" s="431"/>
      <c r="O135" s="431"/>
    </row>
    <row r="136" spans="1:15" s="409" customFormat="1" ht="20.100000000000001" customHeight="1" x14ac:dyDescent="0.25">
      <c r="A136" s="406"/>
      <c r="B136" s="46"/>
      <c r="C136" s="489"/>
      <c r="D136" s="50"/>
      <c r="E136" s="51"/>
      <c r="F136" s="55"/>
      <c r="G136" s="47"/>
      <c r="H136" s="48"/>
      <c r="I136" s="54"/>
      <c r="J136" s="344"/>
      <c r="K136" s="431"/>
      <c r="L136" s="431"/>
      <c r="M136" s="431"/>
      <c r="N136" s="431"/>
      <c r="O136" s="431"/>
    </row>
    <row r="137" spans="1:15" s="409" customFormat="1" ht="20.100000000000001" customHeight="1" x14ac:dyDescent="0.25">
      <c r="A137" s="406"/>
      <c r="B137" s="46"/>
      <c r="C137" s="489"/>
      <c r="D137" s="50"/>
      <c r="E137" s="51"/>
      <c r="F137" s="55"/>
      <c r="G137" s="47"/>
      <c r="H137" s="48"/>
      <c r="I137" s="54"/>
      <c r="J137" s="344"/>
      <c r="K137" s="431"/>
      <c r="L137" s="431"/>
      <c r="M137" s="431"/>
      <c r="N137" s="431"/>
      <c r="O137" s="431"/>
    </row>
    <row r="138" spans="1:15" s="409" customFormat="1" ht="20.100000000000001" customHeight="1" x14ac:dyDescent="0.25">
      <c r="A138" s="406"/>
      <c r="B138" s="46"/>
      <c r="C138" s="489"/>
      <c r="D138" s="50"/>
      <c r="E138" s="51"/>
      <c r="F138" s="55"/>
      <c r="G138" s="47"/>
      <c r="H138" s="48"/>
      <c r="I138" s="54"/>
      <c r="J138" s="344"/>
      <c r="K138" s="431"/>
      <c r="L138" s="431"/>
      <c r="M138" s="431"/>
      <c r="N138" s="431"/>
      <c r="O138" s="431"/>
    </row>
    <row r="139" spans="1:15" s="409" customFormat="1" ht="20.100000000000001" customHeight="1" x14ac:dyDescent="0.25">
      <c r="A139" s="406"/>
      <c r="B139" s="46"/>
      <c r="C139" s="489"/>
      <c r="D139" s="50"/>
      <c r="E139" s="51"/>
      <c r="F139" s="55"/>
      <c r="G139" s="47"/>
      <c r="H139" s="48"/>
      <c r="I139" s="54"/>
      <c r="J139" s="344"/>
      <c r="K139" s="431"/>
      <c r="L139" s="431"/>
      <c r="M139" s="431"/>
      <c r="N139" s="431"/>
      <c r="O139" s="431"/>
    </row>
    <row r="140" spans="1:15" s="409" customFormat="1" ht="20.100000000000001" customHeight="1" x14ac:dyDescent="0.25">
      <c r="A140" s="406"/>
      <c r="B140" s="46"/>
      <c r="C140" s="489"/>
      <c r="D140" s="50"/>
      <c r="E140" s="51"/>
      <c r="F140" s="55"/>
      <c r="G140" s="47"/>
      <c r="H140" s="48"/>
      <c r="I140" s="54"/>
      <c r="J140" s="344"/>
      <c r="K140" s="431"/>
      <c r="L140" s="431"/>
      <c r="M140" s="431"/>
      <c r="N140" s="431"/>
      <c r="O140" s="431"/>
    </row>
    <row r="141" spans="1:15" s="409" customFormat="1" ht="20.100000000000001" customHeight="1" x14ac:dyDescent="0.25">
      <c r="A141" s="406"/>
      <c r="B141" s="46"/>
      <c r="C141" s="489"/>
      <c r="D141" s="50"/>
      <c r="E141" s="51"/>
      <c r="F141" s="55"/>
      <c r="G141" s="47"/>
      <c r="H141" s="48"/>
      <c r="I141" s="54"/>
      <c r="J141" s="344"/>
      <c r="K141" s="431"/>
      <c r="L141" s="431"/>
      <c r="M141" s="431"/>
      <c r="N141" s="431"/>
      <c r="O141" s="431"/>
    </row>
    <row r="142" spans="1:15" s="409" customFormat="1" ht="20.100000000000001" customHeight="1" x14ac:dyDescent="0.25">
      <c r="A142" s="406"/>
      <c r="B142" s="46"/>
      <c r="C142" s="489"/>
      <c r="D142" s="50"/>
      <c r="E142" s="51"/>
      <c r="F142" s="55"/>
      <c r="G142" s="47"/>
      <c r="H142" s="48"/>
      <c r="I142" s="54"/>
      <c r="J142" s="344"/>
      <c r="K142" s="431"/>
      <c r="L142" s="431"/>
      <c r="M142" s="431"/>
      <c r="N142" s="431"/>
      <c r="O142" s="431"/>
    </row>
    <row r="143" spans="1:15" s="409" customFormat="1" ht="20.100000000000001" customHeight="1" x14ac:dyDescent="0.25">
      <c r="A143" s="406"/>
      <c r="B143" s="46"/>
      <c r="C143" s="489"/>
      <c r="D143" s="50"/>
      <c r="E143" s="51"/>
      <c r="F143" s="55"/>
      <c r="G143" s="47"/>
      <c r="H143" s="48"/>
      <c r="I143" s="54"/>
      <c r="J143" s="344"/>
      <c r="K143" s="431"/>
      <c r="L143" s="431"/>
      <c r="M143" s="431"/>
      <c r="N143" s="431"/>
      <c r="O143" s="431"/>
    </row>
    <row r="144" spans="1:15" s="409" customFormat="1" ht="20.100000000000001" customHeight="1" x14ac:dyDescent="0.25">
      <c r="A144" s="406"/>
      <c r="B144" s="46"/>
      <c r="C144" s="489"/>
      <c r="D144" s="50"/>
      <c r="E144" s="51"/>
      <c r="F144" s="55"/>
      <c r="G144" s="47"/>
      <c r="H144" s="48"/>
      <c r="I144" s="54"/>
      <c r="J144" s="344"/>
      <c r="K144" s="431"/>
      <c r="L144" s="431"/>
      <c r="M144" s="431"/>
      <c r="N144" s="431"/>
      <c r="O144" s="431"/>
    </row>
    <row r="145" spans="1:15" s="409" customFormat="1" ht="20.100000000000001" customHeight="1" x14ac:dyDescent="0.25">
      <c r="A145" s="406"/>
      <c r="B145" s="46"/>
      <c r="C145" s="489"/>
      <c r="D145" s="50"/>
      <c r="E145" s="51"/>
      <c r="F145" s="55"/>
      <c r="G145" s="47"/>
      <c r="H145" s="48"/>
      <c r="I145" s="54"/>
      <c r="J145" s="344"/>
      <c r="K145" s="431"/>
      <c r="L145" s="431"/>
      <c r="M145" s="431"/>
      <c r="N145" s="431"/>
      <c r="O145" s="431"/>
    </row>
    <row r="146" spans="1:15" s="409" customFormat="1" ht="20.100000000000001" customHeight="1" x14ac:dyDescent="0.25">
      <c r="A146" s="406"/>
      <c r="B146" s="46"/>
      <c r="C146" s="489"/>
      <c r="D146" s="50"/>
      <c r="E146" s="51"/>
      <c r="F146" s="55"/>
      <c r="G146" s="47"/>
      <c r="H146" s="48"/>
      <c r="I146" s="54"/>
      <c r="J146" s="344"/>
      <c r="K146" s="431"/>
      <c r="L146" s="431"/>
      <c r="M146" s="431"/>
      <c r="N146" s="431"/>
      <c r="O146" s="431"/>
    </row>
    <row r="147" spans="1:15" s="409" customFormat="1" ht="20.100000000000001" customHeight="1" x14ac:dyDescent="0.25">
      <c r="A147" s="406"/>
      <c r="B147" s="46"/>
      <c r="C147" s="489"/>
      <c r="D147" s="50"/>
      <c r="E147" s="51"/>
      <c r="F147" s="55"/>
      <c r="G147" s="47"/>
      <c r="H147" s="48"/>
      <c r="I147" s="54"/>
      <c r="J147" s="344"/>
      <c r="K147" s="431"/>
      <c r="L147" s="431"/>
      <c r="M147" s="431"/>
      <c r="N147" s="431"/>
      <c r="O147" s="431"/>
    </row>
    <row r="148" spans="1:15" s="409" customFormat="1" ht="20.100000000000001" customHeight="1" x14ac:dyDescent="0.25">
      <c r="A148" s="406"/>
      <c r="B148" s="46"/>
      <c r="C148" s="489"/>
      <c r="D148" s="50"/>
      <c r="E148" s="51"/>
      <c r="F148" s="55"/>
      <c r="G148" s="47"/>
      <c r="H148" s="48"/>
      <c r="I148" s="54"/>
      <c r="J148" s="344"/>
      <c r="K148" s="431"/>
      <c r="L148" s="431"/>
      <c r="M148" s="431"/>
      <c r="N148" s="431"/>
      <c r="O148" s="431"/>
    </row>
    <row r="149" spans="1:15" s="409" customFormat="1" ht="20.100000000000001" customHeight="1" x14ac:dyDescent="0.25">
      <c r="A149" s="406"/>
      <c r="B149" s="46"/>
      <c r="C149" s="489"/>
      <c r="D149" s="50"/>
      <c r="E149" s="51"/>
      <c r="F149" s="55"/>
      <c r="G149" s="47"/>
      <c r="H149" s="48"/>
      <c r="I149" s="54"/>
      <c r="J149" s="344"/>
      <c r="K149" s="431"/>
      <c r="L149" s="431"/>
      <c r="M149" s="431"/>
      <c r="N149" s="431"/>
      <c r="O149" s="431"/>
    </row>
    <row r="150" spans="1:15" s="409" customFormat="1" ht="20.100000000000001" customHeight="1" x14ac:dyDescent="0.25">
      <c r="A150" s="406"/>
      <c r="B150" s="46"/>
      <c r="C150" s="489"/>
      <c r="D150" s="50"/>
      <c r="E150" s="51"/>
      <c r="F150" s="55"/>
      <c r="G150" s="47"/>
      <c r="H150" s="48"/>
      <c r="I150" s="54"/>
      <c r="J150" s="344"/>
      <c r="K150" s="431"/>
      <c r="L150" s="431"/>
      <c r="M150" s="431"/>
      <c r="N150" s="431"/>
      <c r="O150" s="431"/>
    </row>
    <row r="151" spans="1:15" s="409" customFormat="1" ht="20.100000000000001" customHeight="1" x14ac:dyDescent="0.25">
      <c r="A151" s="406"/>
      <c r="B151" s="46"/>
      <c r="C151" s="489"/>
      <c r="D151" s="50"/>
      <c r="E151" s="51"/>
      <c r="F151" s="55"/>
      <c r="G151" s="47"/>
      <c r="H151" s="48"/>
      <c r="I151" s="54"/>
      <c r="J151" s="344"/>
      <c r="K151" s="431"/>
      <c r="L151" s="431"/>
      <c r="M151" s="431"/>
      <c r="N151" s="431"/>
      <c r="O151" s="431"/>
    </row>
    <row r="152" spans="1:15" s="409" customFormat="1" ht="20.100000000000001" customHeight="1" x14ac:dyDescent="0.25">
      <c r="A152" s="406"/>
      <c r="B152" s="46"/>
      <c r="C152" s="489"/>
      <c r="D152" s="50"/>
      <c r="E152" s="51"/>
      <c r="F152" s="55"/>
      <c r="G152" s="47"/>
      <c r="H152" s="48"/>
      <c r="I152" s="54"/>
      <c r="J152" s="344"/>
      <c r="K152" s="431"/>
      <c r="L152" s="431"/>
      <c r="M152" s="431"/>
      <c r="N152" s="431"/>
      <c r="O152" s="431"/>
    </row>
    <row r="153" spans="1:15" s="409" customFormat="1" ht="20.100000000000001" customHeight="1" x14ac:dyDescent="0.25">
      <c r="A153" s="406"/>
      <c r="B153" s="49"/>
      <c r="C153" s="489"/>
      <c r="D153" s="50"/>
      <c r="E153" s="51"/>
      <c r="F153" s="55"/>
      <c r="G153" s="47"/>
      <c r="H153" s="48"/>
      <c r="I153" s="54"/>
      <c r="J153" s="344"/>
      <c r="K153" s="431"/>
      <c r="L153" s="431"/>
      <c r="M153" s="431"/>
      <c r="N153" s="431"/>
      <c r="O153" s="431"/>
    </row>
    <row r="154" spans="1:15" s="409" customFormat="1" ht="20.100000000000001" customHeight="1" x14ac:dyDescent="0.25">
      <c r="A154" s="406"/>
      <c r="B154" s="49"/>
      <c r="C154" s="489"/>
      <c r="D154" s="50"/>
      <c r="E154" s="51"/>
      <c r="F154" s="55"/>
      <c r="G154" s="47"/>
      <c r="H154" s="48"/>
      <c r="I154" s="54"/>
      <c r="J154" s="344"/>
      <c r="K154" s="431"/>
      <c r="L154" s="431"/>
      <c r="M154" s="431"/>
      <c r="N154" s="431"/>
      <c r="O154" s="431"/>
    </row>
    <row r="155" spans="1:15" s="409" customFormat="1" ht="20.100000000000001" customHeight="1" x14ac:dyDescent="0.25">
      <c r="A155" s="406"/>
      <c r="B155" s="49"/>
      <c r="C155" s="489"/>
      <c r="D155" s="50"/>
      <c r="E155" s="51"/>
      <c r="F155" s="55"/>
      <c r="G155" s="47"/>
      <c r="H155" s="48"/>
      <c r="I155" s="54"/>
      <c r="J155" s="344"/>
      <c r="K155" s="431"/>
      <c r="L155" s="431"/>
      <c r="M155" s="431"/>
      <c r="N155" s="431"/>
      <c r="O155" s="431"/>
    </row>
    <row r="156" spans="1:15" s="409" customFormat="1" ht="20.100000000000001" customHeight="1" x14ac:dyDescent="0.25">
      <c r="A156" s="406"/>
      <c r="B156" s="49"/>
      <c r="C156" s="489"/>
      <c r="D156" s="50"/>
      <c r="E156" s="51"/>
      <c r="F156" s="55"/>
      <c r="G156" s="47"/>
      <c r="H156" s="48"/>
      <c r="I156" s="54"/>
      <c r="J156" s="344"/>
      <c r="K156" s="431"/>
      <c r="L156" s="431"/>
      <c r="M156" s="431"/>
      <c r="N156" s="431"/>
      <c r="O156" s="431"/>
    </row>
    <row r="157" spans="1:15" s="409" customFormat="1" ht="20.100000000000001" customHeight="1" x14ac:dyDescent="0.25">
      <c r="A157" s="406"/>
      <c r="B157" s="49"/>
      <c r="C157" s="489"/>
      <c r="D157" s="50"/>
      <c r="E157" s="51"/>
      <c r="F157" s="55"/>
      <c r="G157" s="47"/>
      <c r="H157" s="48"/>
      <c r="I157" s="54"/>
      <c r="J157" s="344"/>
      <c r="K157" s="431"/>
      <c r="L157" s="431"/>
      <c r="M157" s="431"/>
      <c r="N157" s="431"/>
      <c r="O157" s="431"/>
    </row>
    <row r="158" spans="1:15" s="409" customFormat="1" ht="20.100000000000001" customHeight="1" thickBot="1" x14ac:dyDescent="0.3">
      <c r="A158" s="406"/>
      <c r="B158" s="49"/>
      <c r="C158" s="489"/>
      <c r="D158" s="50"/>
      <c r="E158" s="51"/>
      <c r="F158" s="55"/>
      <c r="G158" s="47"/>
      <c r="H158" s="48"/>
      <c r="I158" s="54"/>
      <c r="J158" s="344"/>
      <c r="K158" s="431"/>
      <c r="L158" s="431"/>
      <c r="M158" s="431"/>
      <c r="N158" s="431"/>
      <c r="O158" s="431"/>
    </row>
    <row r="159" spans="1:15" s="409" customFormat="1" ht="18" customHeight="1" thickTop="1" thickBot="1" x14ac:dyDescent="0.3">
      <c r="A159" s="406"/>
      <c r="B159" s="469" t="s">
        <v>53</v>
      </c>
      <c r="C159" s="67">
        <f>SUM(C129:C158)</f>
        <v>0</v>
      </c>
      <c r="D159" s="67">
        <f t="shared" ref="D159:F159" si="6">SUM(D129:D158)</f>
        <v>0</v>
      </c>
      <c r="E159" s="67">
        <f t="shared" si="6"/>
        <v>0</v>
      </c>
      <c r="F159" s="67">
        <f t="shared" si="6"/>
        <v>0</v>
      </c>
      <c r="G159" s="351">
        <f t="shared" ref="G159:I159" si="7">SUM(G129:G158)</f>
        <v>0</v>
      </c>
      <c r="H159" s="336">
        <f t="shared" si="7"/>
        <v>0</v>
      </c>
      <c r="I159" s="70">
        <f t="shared" si="7"/>
        <v>0</v>
      </c>
      <c r="J159" s="341"/>
      <c r="K159" s="431"/>
      <c r="L159" s="431"/>
      <c r="M159" s="431"/>
      <c r="N159" s="431"/>
      <c r="O159" s="431"/>
    </row>
    <row r="160" spans="1:15" s="409" customFormat="1" ht="25.5" customHeight="1" x14ac:dyDescent="0.25">
      <c r="A160" s="406">
        <v>466</v>
      </c>
      <c r="B160" s="636" t="s">
        <v>403</v>
      </c>
      <c r="C160" s="637"/>
      <c r="D160" s="638"/>
      <c r="E160" s="638"/>
      <c r="F160" s="639"/>
      <c r="G160" s="477"/>
      <c r="H160" s="478"/>
      <c r="I160" s="479"/>
      <c r="J160" s="430"/>
      <c r="K160" s="431"/>
      <c r="L160" s="431"/>
      <c r="M160" s="431"/>
      <c r="N160" s="431"/>
      <c r="O160" s="431"/>
    </row>
    <row r="161" spans="1:15" s="409" customFormat="1" ht="20.100000000000001" customHeight="1" x14ac:dyDescent="0.25">
      <c r="A161" s="406"/>
      <c r="B161" s="56"/>
      <c r="C161" s="489"/>
      <c r="D161" s="28"/>
      <c r="E161" s="29"/>
      <c r="F161" s="305"/>
      <c r="G161" s="355"/>
      <c r="H161" s="356"/>
      <c r="I161" s="357"/>
      <c r="J161" s="473"/>
      <c r="K161" s="431"/>
      <c r="L161" s="431"/>
      <c r="M161" s="431"/>
      <c r="N161" s="431"/>
      <c r="O161" s="431"/>
    </row>
    <row r="162" spans="1:15" s="409" customFormat="1" ht="20.100000000000001" customHeight="1" x14ac:dyDescent="0.25">
      <c r="A162" s="406"/>
      <c r="B162" s="56"/>
      <c r="C162" s="489"/>
      <c r="D162" s="48"/>
      <c r="E162" s="48"/>
      <c r="F162" s="305"/>
      <c r="G162" s="355"/>
      <c r="H162" s="356"/>
      <c r="I162" s="357"/>
      <c r="J162" s="473"/>
      <c r="K162" s="431"/>
      <c r="L162" s="431"/>
      <c r="M162" s="431"/>
      <c r="N162" s="431"/>
      <c r="O162" s="431"/>
    </row>
    <row r="163" spans="1:15" s="409" customFormat="1" ht="20.100000000000001" customHeight="1" x14ac:dyDescent="0.25">
      <c r="A163" s="406"/>
      <c r="B163" s="27"/>
      <c r="C163" s="489"/>
      <c r="D163" s="48"/>
      <c r="E163" s="48"/>
      <c r="F163" s="305"/>
      <c r="G163" s="355"/>
      <c r="H163" s="356"/>
      <c r="I163" s="357"/>
      <c r="J163" s="473"/>
      <c r="K163" s="431"/>
      <c r="L163" s="431"/>
      <c r="M163" s="431"/>
      <c r="N163" s="431"/>
      <c r="O163" s="431"/>
    </row>
    <row r="164" spans="1:15" s="409" customFormat="1" ht="20.100000000000001" customHeight="1" x14ac:dyDescent="0.25">
      <c r="A164" s="406"/>
      <c r="B164" s="27"/>
      <c r="C164" s="489"/>
      <c r="D164" s="48"/>
      <c r="E164" s="48"/>
      <c r="F164" s="305"/>
      <c r="G164" s="355"/>
      <c r="H164" s="356"/>
      <c r="I164" s="357"/>
      <c r="J164" s="473"/>
      <c r="K164" s="431"/>
      <c r="L164" s="431"/>
      <c r="M164" s="431"/>
      <c r="N164" s="431"/>
      <c r="O164" s="431"/>
    </row>
    <row r="165" spans="1:15" s="409" customFormat="1" ht="20.100000000000001" customHeight="1" x14ac:dyDescent="0.25">
      <c r="A165" s="406"/>
      <c r="B165" s="27"/>
      <c r="C165" s="489"/>
      <c r="D165" s="48"/>
      <c r="E165" s="48"/>
      <c r="F165" s="305"/>
      <c r="G165" s="355"/>
      <c r="H165" s="356"/>
      <c r="I165" s="357"/>
      <c r="J165" s="473"/>
      <c r="K165" s="431"/>
      <c r="L165" s="431"/>
      <c r="M165" s="431"/>
      <c r="N165" s="431"/>
      <c r="O165" s="431"/>
    </row>
    <row r="166" spans="1:15" s="409" customFormat="1" ht="20.100000000000001" customHeight="1" x14ac:dyDescent="0.25">
      <c r="A166" s="406"/>
      <c r="B166" s="27"/>
      <c r="C166" s="489"/>
      <c r="D166" s="48"/>
      <c r="E166" s="48"/>
      <c r="F166" s="305"/>
      <c r="G166" s="355"/>
      <c r="H166" s="356"/>
      <c r="I166" s="357"/>
      <c r="J166" s="473"/>
      <c r="K166" s="431"/>
      <c r="L166" s="431"/>
      <c r="M166" s="431"/>
      <c r="N166" s="431"/>
      <c r="O166" s="431"/>
    </row>
    <row r="167" spans="1:15" s="409" customFormat="1" ht="20.100000000000001" customHeight="1" x14ac:dyDescent="0.25">
      <c r="A167" s="406"/>
      <c r="B167" s="27"/>
      <c r="C167" s="489"/>
      <c r="D167" s="48"/>
      <c r="E167" s="48"/>
      <c r="F167" s="305"/>
      <c r="G167" s="355"/>
      <c r="H167" s="356"/>
      <c r="I167" s="357"/>
      <c r="J167" s="473"/>
      <c r="K167" s="431"/>
      <c r="L167" s="431"/>
      <c r="M167" s="431"/>
      <c r="N167" s="431"/>
      <c r="O167" s="431"/>
    </row>
    <row r="168" spans="1:15" s="409" customFormat="1" ht="20.100000000000001" customHeight="1" x14ac:dyDescent="0.25">
      <c r="A168" s="406"/>
      <c r="B168" s="27"/>
      <c r="C168" s="489"/>
      <c r="D168" s="48"/>
      <c r="E168" s="48"/>
      <c r="F168" s="305"/>
      <c r="G168" s="355"/>
      <c r="H168" s="356"/>
      <c r="I168" s="357"/>
      <c r="J168" s="473"/>
      <c r="K168" s="431"/>
      <c r="L168" s="431"/>
      <c r="M168" s="431"/>
      <c r="N168" s="431"/>
      <c r="O168" s="431"/>
    </row>
    <row r="169" spans="1:15" s="409" customFormat="1" ht="20.100000000000001" customHeight="1" x14ac:dyDescent="0.25">
      <c r="A169" s="406"/>
      <c r="B169" s="27"/>
      <c r="C169" s="489"/>
      <c r="D169" s="48"/>
      <c r="E169" s="48"/>
      <c r="F169" s="305"/>
      <c r="G169" s="355"/>
      <c r="H169" s="356"/>
      <c r="I169" s="357"/>
      <c r="J169" s="473"/>
      <c r="K169" s="431"/>
      <c r="L169" s="431"/>
      <c r="M169" s="431"/>
      <c r="N169" s="431"/>
      <c r="O169" s="431"/>
    </row>
    <row r="170" spans="1:15" s="409" customFormat="1" ht="20.100000000000001" customHeight="1" x14ac:dyDescent="0.25">
      <c r="A170" s="406"/>
      <c r="B170" s="27"/>
      <c r="C170" s="489"/>
      <c r="D170" s="48"/>
      <c r="E170" s="48"/>
      <c r="F170" s="305"/>
      <c r="G170" s="355"/>
      <c r="H170" s="356"/>
      <c r="I170" s="357"/>
      <c r="J170" s="473"/>
      <c r="K170" s="431"/>
      <c r="L170" s="431"/>
      <c r="M170" s="431"/>
      <c r="N170" s="431"/>
      <c r="O170" s="431"/>
    </row>
    <row r="171" spans="1:15" s="409" customFormat="1" ht="20.100000000000001" customHeight="1" x14ac:dyDescent="0.25">
      <c r="A171" s="406"/>
      <c r="B171" s="27"/>
      <c r="C171" s="489"/>
      <c r="D171" s="48"/>
      <c r="E171" s="48"/>
      <c r="F171" s="305"/>
      <c r="G171" s="355"/>
      <c r="H171" s="356"/>
      <c r="I171" s="357"/>
      <c r="J171" s="473"/>
      <c r="K171" s="431"/>
      <c r="L171" s="431"/>
      <c r="M171" s="431"/>
      <c r="N171" s="431"/>
      <c r="O171" s="431"/>
    </row>
    <row r="172" spans="1:15" s="409" customFormat="1" ht="20.100000000000001" customHeight="1" x14ac:dyDescent="0.25">
      <c r="A172" s="406"/>
      <c r="B172" s="27"/>
      <c r="C172" s="489"/>
      <c r="D172" s="48"/>
      <c r="E172" s="48"/>
      <c r="F172" s="305"/>
      <c r="G172" s="355"/>
      <c r="H172" s="356"/>
      <c r="I172" s="357"/>
      <c r="J172" s="473"/>
      <c r="K172" s="431"/>
      <c r="L172" s="431"/>
      <c r="M172" s="431"/>
      <c r="N172" s="431"/>
      <c r="O172" s="431"/>
    </row>
    <row r="173" spans="1:15" s="409" customFormat="1" ht="20.100000000000001" customHeight="1" x14ac:dyDescent="0.25">
      <c r="A173" s="406"/>
      <c r="B173" s="27"/>
      <c r="C173" s="489"/>
      <c r="D173" s="48"/>
      <c r="E173" s="48"/>
      <c r="F173" s="305"/>
      <c r="G173" s="355"/>
      <c r="H173" s="356"/>
      <c r="I173" s="357"/>
      <c r="J173" s="473"/>
      <c r="K173" s="431"/>
      <c r="L173" s="431"/>
      <c r="M173" s="431"/>
      <c r="N173" s="431"/>
      <c r="O173" s="431"/>
    </row>
    <row r="174" spans="1:15" s="409" customFormat="1" ht="20.100000000000001" customHeight="1" x14ac:dyDescent="0.25">
      <c r="A174" s="406"/>
      <c r="B174" s="27"/>
      <c r="C174" s="489"/>
      <c r="D174" s="48"/>
      <c r="E174" s="48"/>
      <c r="F174" s="305"/>
      <c r="G174" s="355"/>
      <c r="H174" s="356"/>
      <c r="I174" s="357"/>
      <c r="J174" s="473"/>
      <c r="K174" s="431"/>
      <c r="L174" s="431"/>
      <c r="M174" s="431"/>
      <c r="N174" s="431"/>
      <c r="O174" s="431"/>
    </row>
    <row r="175" spans="1:15" s="409" customFormat="1" ht="20.100000000000001" customHeight="1" x14ac:dyDescent="0.25">
      <c r="A175" s="406"/>
      <c r="B175" s="27"/>
      <c r="C175" s="489"/>
      <c r="D175" s="48"/>
      <c r="E175" s="48"/>
      <c r="F175" s="305"/>
      <c r="G175" s="355"/>
      <c r="H175" s="356"/>
      <c r="I175" s="357"/>
      <c r="J175" s="473"/>
      <c r="K175" s="431"/>
      <c r="L175" s="431"/>
      <c r="M175" s="431"/>
      <c r="N175" s="431"/>
      <c r="O175" s="431"/>
    </row>
    <row r="176" spans="1:15" s="409" customFormat="1" ht="20.100000000000001" customHeight="1" x14ac:dyDescent="0.25">
      <c r="A176" s="406"/>
      <c r="B176" s="27"/>
      <c r="C176" s="489"/>
      <c r="D176" s="48"/>
      <c r="E176" s="48"/>
      <c r="F176" s="305"/>
      <c r="G176" s="355"/>
      <c r="H176" s="356"/>
      <c r="I176" s="357"/>
      <c r="J176" s="473"/>
      <c r="K176" s="431"/>
      <c r="L176" s="431"/>
      <c r="M176" s="431"/>
      <c r="N176" s="431"/>
      <c r="O176" s="431"/>
    </row>
    <row r="177" spans="1:15" s="409" customFormat="1" ht="20.100000000000001" customHeight="1" x14ac:dyDescent="0.25">
      <c r="A177" s="406"/>
      <c r="B177" s="27"/>
      <c r="C177" s="489"/>
      <c r="D177" s="48"/>
      <c r="E177" s="48"/>
      <c r="F177" s="305"/>
      <c r="G177" s="355"/>
      <c r="H177" s="356"/>
      <c r="I177" s="357"/>
      <c r="J177" s="473"/>
      <c r="K177" s="431"/>
      <c r="L177" s="431"/>
      <c r="M177" s="431"/>
      <c r="N177" s="431"/>
      <c r="O177" s="431"/>
    </row>
    <row r="178" spans="1:15" s="409" customFormat="1" ht="20.100000000000001" customHeight="1" x14ac:dyDescent="0.25">
      <c r="A178" s="406"/>
      <c r="B178" s="27"/>
      <c r="C178" s="489"/>
      <c r="D178" s="48"/>
      <c r="E178" s="48"/>
      <c r="F178" s="305"/>
      <c r="G178" s="355"/>
      <c r="H178" s="356"/>
      <c r="I178" s="357"/>
      <c r="J178" s="473"/>
      <c r="K178" s="431"/>
      <c r="L178" s="431"/>
      <c r="M178" s="431"/>
      <c r="N178" s="431"/>
      <c r="O178" s="431"/>
    </row>
    <row r="179" spans="1:15" s="409" customFormat="1" ht="20.100000000000001" customHeight="1" x14ac:dyDescent="0.25">
      <c r="A179" s="406"/>
      <c r="B179" s="27"/>
      <c r="C179" s="489"/>
      <c r="D179" s="48"/>
      <c r="E179" s="48"/>
      <c r="F179" s="305"/>
      <c r="G179" s="355"/>
      <c r="H179" s="356"/>
      <c r="I179" s="357"/>
      <c r="J179" s="473"/>
      <c r="K179" s="431"/>
      <c r="L179" s="431"/>
      <c r="M179" s="431"/>
      <c r="N179" s="431"/>
      <c r="O179" s="431"/>
    </row>
    <row r="180" spans="1:15" s="409" customFormat="1" ht="20.100000000000001" customHeight="1" x14ac:dyDescent="0.25">
      <c r="A180" s="406"/>
      <c r="B180" s="27"/>
      <c r="C180" s="489"/>
      <c r="D180" s="48"/>
      <c r="E180" s="48"/>
      <c r="F180" s="305"/>
      <c r="G180" s="355"/>
      <c r="H180" s="356"/>
      <c r="I180" s="357"/>
      <c r="J180" s="473"/>
      <c r="K180" s="431"/>
      <c r="L180" s="431"/>
      <c r="M180" s="431"/>
      <c r="N180" s="431"/>
      <c r="O180" s="431"/>
    </row>
    <row r="181" spans="1:15" s="409" customFormat="1" ht="20.100000000000001" customHeight="1" x14ac:dyDescent="0.25">
      <c r="A181" s="406"/>
      <c r="B181" s="27"/>
      <c r="C181" s="489"/>
      <c r="D181" s="48"/>
      <c r="E181" s="48"/>
      <c r="F181" s="305"/>
      <c r="G181" s="355"/>
      <c r="H181" s="356"/>
      <c r="I181" s="357"/>
      <c r="J181" s="473"/>
      <c r="K181" s="431"/>
      <c r="L181" s="431"/>
      <c r="M181" s="431"/>
      <c r="N181" s="431"/>
      <c r="O181" s="431"/>
    </row>
    <row r="182" spans="1:15" s="409" customFormat="1" ht="20.100000000000001" customHeight="1" x14ac:dyDescent="0.25">
      <c r="A182" s="406"/>
      <c r="B182" s="27"/>
      <c r="C182" s="489"/>
      <c r="D182" s="48"/>
      <c r="E182" s="48"/>
      <c r="F182" s="305"/>
      <c r="G182" s="355"/>
      <c r="H182" s="356"/>
      <c r="I182" s="357"/>
      <c r="J182" s="473"/>
      <c r="K182" s="431"/>
      <c r="L182" s="431"/>
      <c r="M182" s="431"/>
      <c r="N182" s="431"/>
      <c r="O182" s="431"/>
    </row>
    <row r="183" spans="1:15" s="409" customFormat="1" ht="20.100000000000001" customHeight="1" x14ac:dyDescent="0.25">
      <c r="A183" s="406"/>
      <c r="B183" s="27"/>
      <c r="C183" s="489"/>
      <c r="D183" s="48"/>
      <c r="E183" s="48"/>
      <c r="F183" s="305"/>
      <c r="G183" s="355"/>
      <c r="H183" s="356"/>
      <c r="I183" s="357"/>
      <c r="J183" s="473"/>
      <c r="K183" s="431"/>
      <c r="L183" s="431"/>
      <c r="M183" s="431"/>
      <c r="N183" s="431"/>
      <c r="O183" s="431"/>
    </row>
    <row r="184" spans="1:15" s="409" customFormat="1" ht="20.100000000000001" customHeight="1" x14ac:dyDescent="0.25">
      <c r="A184" s="406"/>
      <c r="B184" s="27"/>
      <c r="C184" s="489"/>
      <c r="D184" s="48"/>
      <c r="E184" s="48"/>
      <c r="F184" s="305"/>
      <c r="G184" s="355"/>
      <c r="H184" s="356"/>
      <c r="I184" s="357"/>
      <c r="J184" s="473"/>
      <c r="K184" s="431"/>
      <c r="L184" s="431"/>
      <c r="M184" s="431"/>
      <c r="N184" s="431"/>
      <c r="O184" s="431"/>
    </row>
    <row r="185" spans="1:15" s="409" customFormat="1" ht="20.100000000000001" customHeight="1" x14ac:dyDescent="0.25">
      <c r="A185" s="406"/>
      <c r="B185" s="27"/>
      <c r="C185" s="489"/>
      <c r="D185" s="48"/>
      <c r="E185" s="48"/>
      <c r="F185" s="305"/>
      <c r="G185" s="355"/>
      <c r="H185" s="356"/>
      <c r="I185" s="357"/>
      <c r="J185" s="473"/>
      <c r="K185" s="431"/>
      <c r="L185" s="431"/>
      <c r="M185" s="431"/>
      <c r="N185" s="431"/>
      <c r="O185" s="431"/>
    </row>
    <row r="186" spans="1:15" s="409" customFormat="1" ht="20.100000000000001" customHeight="1" x14ac:dyDescent="0.25">
      <c r="A186" s="406"/>
      <c r="B186" s="27"/>
      <c r="C186" s="489"/>
      <c r="D186" s="48"/>
      <c r="E186" s="48"/>
      <c r="F186" s="305"/>
      <c r="G186" s="355"/>
      <c r="H186" s="356"/>
      <c r="I186" s="357"/>
      <c r="J186" s="473"/>
      <c r="K186" s="431"/>
      <c r="L186" s="431"/>
      <c r="M186" s="431"/>
      <c r="N186" s="431"/>
      <c r="O186" s="431"/>
    </row>
    <row r="187" spans="1:15" s="409" customFormat="1" ht="20.100000000000001" customHeight="1" x14ac:dyDescent="0.25">
      <c r="A187" s="406"/>
      <c r="B187" s="27"/>
      <c r="C187" s="489"/>
      <c r="D187" s="48"/>
      <c r="E187" s="48"/>
      <c r="F187" s="305"/>
      <c r="G187" s="355"/>
      <c r="H187" s="356"/>
      <c r="I187" s="357"/>
      <c r="J187" s="473"/>
      <c r="K187" s="431"/>
      <c r="L187" s="431"/>
      <c r="M187" s="431"/>
      <c r="N187" s="431"/>
      <c r="O187" s="431"/>
    </row>
    <row r="188" spans="1:15" s="409" customFormat="1" ht="20.100000000000001" customHeight="1" x14ac:dyDescent="0.25">
      <c r="A188" s="406"/>
      <c r="B188" s="27"/>
      <c r="C188" s="489"/>
      <c r="D188" s="48"/>
      <c r="E188" s="48"/>
      <c r="F188" s="305"/>
      <c r="G188" s="355"/>
      <c r="H188" s="356"/>
      <c r="I188" s="357"/>
      <c r="J188" s="473"/>
      <c r="K188" s="431"/>
      <c r="L188" s="431"/>
      <c r="M188" s="431"/>
      <c r="N188" s="431"/>
      <c r="O188" s="431"/>
    </row>
    <row r="189" spans="1:15" s="409" customFormat="1" ht="20.100000000000001" customHeight="1" x14ac:dyDescent="0.25">
      <c r="A189" s="406"/>
      <c r="B189" s="27"/>
      <c r="C189" s="489"/>
      <c r="D189" s="48"/>
      <c r="E189" s="48"/>
      <c r="F189" s="305"/>
      <c r="G189" s="355"/>
      <c r="H189" s="356"/>
      <c r="I189" s="357"/>
      <c r="J189" s="473"/>
      <c r="K189" s="431"/>
      <c r="L189" s="431"/>
      <c r="M189" s="431"/>
      <c r="N189" s="431"/>
      <c r="O189" s="431"/>
    </row>
    <row r="190" spans="1:15" s="409" customFormat="1" ht="20.100000000000001" customHeight="1" thickBot="1" x14ac:dyDescent="0.3">
      <c r="A190" s="406"/>
      <c r="B190" s="57"/>
      <c r="C190" s="489"/>
      <c r="D190" s="50"/>
      <c r="E190" s="51"/>
      <c r="F190" s="305"/>
      <c r="G190" s="355"/>
      <c r="H190" s="356"/>
      <c r="I190" s="357"/>
      <c r="J190" s="473"/>
      <c r="K190" s="431"/>
      <c r="L190" s="431"/>
      <c r="M190" s="431"/>
      <c r="N190" s="431"/>
      <c r="O190" s="431"/>
    </row>
    <row r="191" spans="1:15" s="409" customFormat="1" ht="18" customHeight="1" thickTop="1" thickBot="1" x14ac:dyDescent="0.3">
      <c r="A191" s="406"/>
      <c r="B191" s="469" t="s">
        <v>54</v>
      </c>
      <c r="C191" s="67">
        <f>SUM(C161:C190)</f>
        <v>0</v>
      </c>
      <c r="D191" s="67">
        <f t="shared" ref="D191:F191" si="8">SUM(D161:D190)</f>
        <v>0</v>
      </c>
      <c r="E191" s="67">
        <f t="shared" si="8"/>
        <v>0</v>
      </c>
      <c r="F191" s="67">
        <f t="shared" si="8"/>
        <v>0</v>
      </c>
      <c r="G191" s="351">
        <f t="shared" ref="G191:I191" si="9">SUM(G161:G190)</f>
        <v>0</v>
      </c>
      <c r="H191" s="336">
        <f t="shared" si="9"/>
        <v>0</v>
      </c>
      <c r="I191" s="70">
        <f t="shared" si="9"/>
        <v>0</v>
      </c>
      <c r="J191" s="341"/>
      <c r="K191" s="431"/>
      <c r="L191" s="431"/>
      <c r="M191" s="431"/>
      <c r="N191" s="431"/>
      <c r="O191" s="431"/>
    </row>
    <row r="192" spans="1:15" s="409" customFormat="1" ht="27.95" customHeight="1" x14ac:dyDescent="0.25">
      <c r="A192" s="406">
        <v>329</v>
      </c>
      <c r="B192" s="632" t="s">
        <v>55</v>
      </c>
      <c r="C192" s="633"/>
      <c r="D192" s="634"/>
      <c r="E192" s="634"/>
      <c r="F192" s="635"/>
      <c r="G192" s="427"/>
      <c r="H192" s="428"/>
      <c r="I192" s="429"/>
      <c r="J192" s="430"/>
      <c r="K192" s="431"/>
      <c r="L192" s="431"/>
      <c r="M192" s="431"/>
      <c r="N192" s="431"/>
      <c r="O192" s="431"/>
    </row>
    <row r="193" spans="1:15" s="467" customFormat="1" ht="28.5" customHeight="1" x14ac:dyDescent="0.25">
      <c r="A193" s="406"/>
      <c r="B193" s="468" t="s">
        <v>56</v>
      </c>
      <c r="C193" s="58">
        <v>26925</v>
      </c>
      <c r="D193" s="59"/>
      <c r="E193" s="60"/>
      <c r="F193" s="34"/>
      <c r="G193" s="348"/>
      <c r="H193" s="339"/>
      <c r="I193" s="34"/>
      <c r="J193" s="342"/>
      <c r="K193" s="431"/>
      <c r="L193" s="431"/>
      <c r="M193" s="431"/>
      <c r="N193" s="431"/>
      <c r="O193" s="431"/>
    </row>
    <row r="194" spans="1:15" s="409" customFormat="1" ht="20.100000000000001" customHeight="1" x14ac:dyDescent="0.25">
      <c r="A194" s="406"/>
      <c r="B194" s="56"/>
      <c r="C194" s="489"/>
      <c r="D194" s="28"/>
      <c r="E194" s="29"/>
      <c r="F194" s="63"/>
      <c r="G194" s="47"/>
      <c r="H194" s="48"/>
      <c r="I194" s="54"/>
      <c r="J194" s="344"/>
      <c r="K194" s="431"/>
      <c r="L194" s="431"/>
      <c r="M194" s="431"/>
      <c r="N194" s="431"/>
      <c r="O194" s="431"/>
    </row>
    <row r="195" spans="1:15" s="409" customFormat="1" ht="20.100000000000001" customHeight="1" x14ac:dyDescent="0.25">
      <c r="A195" s="406"/>
      <c r="B195" s="56"/>
      <c r="C195" s="489"/>
      <c r="D195" s="61"/>
      <c r="E195" s="62"/>
      <c r="F195" s="63"/>
      <c r="G195" s="47"/>
      <c r="H195" s="48"/>
      <c r="I195" s="54"/>
      <c r="J195" s="344"/>
      <c r="K195" s="431"/>
      <c r="L195" s="431"/>
      <c r="M195" s="431"/>
      <c r="N195" s="431"/>
      <c r="O195" s="431"/>
    </row>
    <row r="196" spans="1:15" s="409" customFormat="1" ht="20.100000000000001" customHeight="1" x14ac:dyDescent="0.25">
      <c r="A196" s="406"/>
      <c r="B196" s="64"/>
      <c r="C196" s="489"/>
      <c r="D196" s="47"/>
      <c r="E196" s="48"/>
      <c r="F196" s="54"/>
      <c r="G196" s="47"/>
      <c r="H196" s="48"/>
      <c r="I196" s="54"/>
      <c r="J196" s="344"/>
      <c r="K196" s="431"/>
      <c r="L196" s="431"/>
      <c r="M196" s="431"/>
      <c r="N196" s="431"/>
      <c r="O196" s="431"/>
    </row>
    <row r="197" spans="1:15" s="409" customFormat="1" ht="20.100000000000001" customHeight="1" x14ac:dyDescent="0.25">
      <c r="A197" s="406"/>
      <c r="B197" s="27"/>
      <c r="C197" s="489"/>
      <c r="D197" s="50"/>
      <c r="E197" s="51"/>
      <c r="F197" s="55"/>
      <c r="G197" s="47"/>
      <c r="H197" s="48"/>
      <c r="I197" s="54"/>
      <c r="J197" s="344"/>
      <c r="K197" s="431"/>
      <c r="L197" s="431"/>
      <c r="M197" s="431"/>
      <c r="N197" s="431"/>
      <c r="O197" s="431"/>
    </row>
    <row r="198" spans="1:15" s="409" customFormat="1" ht="20.100000000000001" customHeight="1" x14ac:dyDescent="0.25">
      <c r="A198" s="406"/>
      <c r="B198" s="27"/>
      <c r="C198" s="489"/>
      <c r="D198" s="50"/>
      <c r="E198" s="51"/>
      <c r="F198" s="55"/>
      <c r="G198" s="47"/>
      <c r="H198" s="48"/>
      <c r="I198" s="54"/>
      <c r="J198" s="344"/>
      <c r="K198" s="431"/>
      <c r="L198" s="431"/>
      <c r="M198" s="431"/>
      <c r="N198" s="431"/>
      <c r="O198" s="431"/>
    </row>
    <row r="199" spans="1:15" s="409" customFormat="1" ht="20.100000000000001" customHeight="1" x14ac:dyDescent="0.25">
      <c r="A199" s="406"/>
      <c r="B199" s="27"/>
      <c r="C199" s="489"/>
      <c r="D199" s="50"/>
      <c r="E199" s="51"/>
      <c r="F199" s="55"/>
      <c r="G199" s="47"/>
      <c r="H199" s="48"/>
      <c r="I199" s="54"/>
      <c r="J199" s="344"/>
      <c r="K199" s="431"/>
      <c r="L199" s="431"/>
      <c r="M199" s="431"/>
      <c r="N199" s="431"/>
      <c r="O199" s="431"/>
    </row>
    <row r="200" spans="1:15" s="409" customFormat="1" ht="20.100000000000001" customHeight="1" x14ac:dyDescent="0.25">
      <c r="A200" s="406"/>
      <c r="B200" s="27"/>
      <c r="C200" s="489"/>
      <c r="D200" s="50"/>
      <c r="E200" s="51"/>
      <c r="F200" s="55"/>
      <c r="G200" s="47"/>
      <c r="H200" s="48"/>
      <c r="I200" s="54"/>
      <c r="J200" s="344"/>
      <c r="K200" s="431"/>
      <c r="L200" s="431"/>
      <c r="M200" s="431"/>
      <c r="N200" s="431"/>
      <c r="O200" s="431"/>
    </row>
    <row r="201" spans="1:15" s="409" customFormat="1" ht="20.100000000000001" customHeight="1" x14ac:dyDescent="0.25">
      <c r="A201" s="406"/>
      <c r="B201" s="27"/>
      <c r="C201" s="489"/>
      <c r="D201" s="50"/>
      <c r="E201" s="51"/>
      <c r="F201" s="55"/>
      <c r="G201" s="47"/>
      <c r="H201" s="48"/>
      <c r="I201" s="54"/>
      <c r="J201" s="344"/>
      <c r="K201" s="431"/>
      <c r="L201" s="431"/>
      <c r="M201" s="431"/>
      <c r="N201" s="431"/>
      <c r="O201" s="431"/>
    </row>
    <row r="202" spans="1:15" s="409" customFormat="1" ht="20.100000000000001" customHeight="1" x14ac:dyDescent="0.25">
      <c r="A202" s="406"/>
      <c r="B202" s="27"/>
      <c r="C202" s="489"/>
      <c r="D202" s="50"/>
      <c r="E202" s="51"/>
      <c r="F202" s="55"/>
      <c r="G202" s="47"/>
      <c r="H202" s="48"/>
      <c r="I202" s="54"/>
      <c r="J202" s="344"/>
      <c r="K202" s="431"/>
      <c r="L202" s="431"/>
      <c r="M202" s="431"/>
      <c r="N202" s="431"/>
      <c r="O202" s="431"/>
    </row>
    <row r="203" spans="1:15" s="409" customFormat="1" ht="20.100000000000001" customHeight="1" x14ac:dyDescent="0.25">
      <c r="A203" s="406"/>
      <c r="B203" s="27"/>
      <c r="C203" s="489"/>
      <c r="D203" s="50"/>
      <c r="E203" s="51"/>
      <c r="F203" s="55"/>
      <c r="G203" s="47"/>
      <c r="H203" s="48"/>
      <c r="I203" s="54"/>
      <c r="J203" s="344"/>
      <c r="K203" s="431"/>
      <c r="L203" s="431"/>
      <c r="M203" s="431"/>
      <c r="N203" s="431"/>
      <c r="O203" s="431"/>
    </row>
    <row r="204" spans="1:15" s="409" customFormat="1" ht="20.100000000000001" customHeight="1" x14ac:dyDescent="0.25">
      <c r="A204" s="406"/>
      <c r="B204" s="27"/>
      <c r="C204" s="489"/>
      <c r="D204" s="50"/>
      <c r="E204" s="51"/>
      <c r="F204" s="55"/>
      <c r="G204" s="47"/>
      <c r="H204" s="48"/>
      <c r="I204" s="54"/>
      <c r="J204" s="344"/>
      <c r="K204" s="431"/>
      <c r="L204" s="431"/>
      <c r="M204" s="431"/>
      <c r="N204" s="431"/>
      <c r="O204" s="431"/>
    </row>
    <row r="205" spans="1:15" s="409" customFormat="1" ht="20.100000000000001" customHeight="1" x14ac:dyDescent="0.25">
      <c r="A205" s="406"/>
      <c r="B205" s="27"/>
      <c r="C205" s="489"/>
      <c r="D205" s="50"/>
      <c r="E205" s="51"/>
      <c r="F205" s="55"/>
      <c r="G205" s="47"/>
      <c r="H205" s="48"/>
      <c r="I205" s="54"/>
      <c r="J205" s="344"/>
      <c r="K205" s="431"/>
      <c r="L205" s="431"/>
      <c r="M205" s="431"/>
      <c r="N205" s="431"/>
      <c r="O205" s="431"/>
    </row>
    <row r="206" spans="1:15" s="409" customFormat="1" ht="20.100000000000001" customHeight="1" x14ac:dyDescent="0.25">
      <c r="A206" s="406"/>
      <c r="B206" s="27"/>
      <c r="C206" s="489"/>
      <c r="D206" s="50"/>
      <c r="E206" s="51"/>
      <c r="F206" s="55"/>
      <c r="G206" s="47"/>
      <c r="H206" s="48"/>
      <c r="I206" s="54"/>
      <c r="J206" s="344"/>
      <c r="K206" s="431"/>
      <c r="L206" s="431"/>
      <c r="M206" s="431"/>
      <c r="N206" s="431"/>
      <c r="O206" s="431"/>
    </row>
    <row r="207" spans="1:15" s="409" customFormat="1" ht="20.100000000000001" customHeight="1" x14ac:dyDescent="0.25">
      <c r="A207" s="406"/>
      <c r="B207" s="27"/>
      <c r="C207" s="489"/>
      <c r="D207" s="50"/>
      <c r="E207" s="51"/>
      <c r="F207" s="55"/>
      <c r="G207" s="47"/>
      <c r="H207" s="48"/>
      <c r="I207" s="54"/>
      <c r="J207" s="344"/>
      <c r="K207" s="431"/>
      <c r="L207" s="431"/>
      <c r="M207" s="431"/>
      <c r="N207" s="431"/>
      <c r="O207" s="431"/>
    </row>
    <row r="208" spans="1:15" s="409" customFormat="1" ht="20.100000000000001" customHeight="1" x14ac:dyDescent="0.25">
      <c r="A208" s="406"/>
      <c r="B208" s="27"/>
      <c r="C208" s="489"/>
      <c r="D208" s="50"/>
      <c r="E208" s="51"/>
      <c r="F208" s="55"/>
      <c r="G208" s="47"/>
      <c r="H208" s="48"/>
      <c r="I208" s="54"/>
      <c r="J208" s="344"/>
      <c r="K208" s="431"/>
      <c r="L208" s="431"/>
      <c r="M208" s="431"/>
      <c r="N208" s="431"/>
      <c r="O208" s="431"/>
    </row>
    <row r="209" spans="1:15" s="409" customFormat="1" ht="20.100000000000001" customHeight="1" x14ac:dyDescent="0.25">
      <c r="A209" s="406"/>
      <c r="B209" s="27"/>
      <c r="C209" s="489"/>
      <c r="D209" s="50"/>
      <c r="E209" s="51"/>
      <c r="F209" s="55"/>
      <c r="G209" s="47"/>
      <c r="H209" s="48"/>
      <c r="I209" s="54"/>
      <c r="J209" s="344"/>
      <c r="K209" s="431"/>
      <c r="L209" s="431"/>
      <c r="M209" s="431"/>
      <c r="N209" s="431"/>
      <c r="O209" s="431"/>
    </row>
    <row r="210" spans="1:15" s="409" customFormat="1" ht="20.100000000000001" customHeight="1" x14ac:dyDescent="0.25">
      <c r="A210" s="406"/>
      <c r="B210" s="27"/>
      <c r="C210" s="489"/>
      <c r="D210" s="50"/>
      <c r="E210" s="51"/>
      <c r="F210" s="55"/>
      <c r="G210" s="47"/>
      <c r="H210" s="48"/>
      <c r="I210" s="54"/>
      <c r="J210" s="344"/>
      <c r="K210" s="431"/>
      <c r="L210" s="431"/>
      <c r="M210" s="431"/>
      <c r="N210" s="431"/>
      <c r="O210" s="431"/>
    </row>
    <row r="211" spans="1:15" s="409" customFormat="1" ht="20.100000000000001" customHeight="1" x14ac:dyDescent="0.25">
      <c r="A211" s="406"/>
      <c r="B211" s="27"/>
      <c r="C211" s="489"/>
      <c r="D211" s="50"/>
      <c r="E211" s="51"/>
      <c r="F211" s="55"/>
      <c r="G211" s="47"/>
      <c r="H211" s="48"/>
      <c r="I211" s="54"/>
      <c r="J211" s="344"/>
      <c r="K211" s="431"/>
      <c r="L211" s="431"/>
      <c r="M211" s="431"/>
      <c r="N211" s="431"/>
      <c r="O211" s="431"/>
    </row>
    <row r="212" spans="1:15" s="409" customFormat="1" ht="20.100000000000001" customHeight="1" x14ac:dyDescent="0.25">
      <c r="A212" s="406"/>
      <c r="B212" s="27"/>
      <c r="C212" s="489"/>
      <c r="D212" s="50"/>
      <c r="E212" s="51"/>
      <c r="F212" s="55"/>
      <c r="G212" s="47"/>
      <c r="H212" s="48"/>
      <c r="I212" s="54"/>
      <c r="J212" s="344"/>
      <c r="K212" s="431"/>
      <c r="L212" s="431"/>
      <c r="M212" s="431"/>
      <c r="N212" s="431"/>
      <c r="O212" s="431"/>
    </row>
    <row r="213" spans="1:15" s="409" customFormat="1" ht="20.100000000000001" customHeight="1" x14ac:dyDescent="0.25">
      <c r="A213" s="406"/>
      <c r="B213" s="27"/>
      <c r="C213" s="489"/>
      <c r="D213" s="50"/>
      <c r="E213" s="51"/>
      <c r="F213" s="55"/>
      <c r="G213" s="47"/>
      <c r="H213" s="48"/>
      <c r="I213" s="54"/>
      <c r="J213" s="344"/>
      <c r="K213" s="431"/>
      <c r="L213" s="431"/>
      <c r="M213" s="431"/>
      <c r="N213" s="431"/>
      <c r="O213" s="431"/>
    </row>
    <row r="214" spans="1:15" s="409" customFormat="1" ht="20.100000000000001" customHeight="1" x14ac:dyDescent="0.25">
      <c r="A214" s="406"/>
      <c r="B214" s="27"/>
      <c r="C214" s="489"/>
      <c r="D214" s="50"/>
      <c r="E214" s="51"/>
      <c r="F214" s="55"/>
      <c r="G214" s="47"/>
      <c r="H214" s="48"/>
      <c r="I214" s="54"/>
      <c r="J214" s="344"/>
      <c r="K214" s="431"/>
      <c r="L214" s="431"/>
      <c r="M214" s="431"/>
      <c r="N214" s="431"/>
      <c r="O214" s="431"/>
    </row>
    <row r="215" spans="1:15" s="409" customFormat="1" ht="20.100000000000001" customHeight="1" x14ac:dyDescent="0.25">
      <c r="A215" s="406"/>
      <c r="B215" s="27"/>
      <c r="C215" s="489"/>
      <c r="D215" s="50"/>
      <c r="E215" s="51"/>
      <c r="F215" s="55"/>
      <c r="G215" s="47"/>
      <c r="H215" s="48"/>
      <c r="I215" s="54"/>
      <c r="J215" s="344"/>
      <c r="K215" s="431"/>
      <c r="L215" s="431"/>
      <c r="M215" s="431"/>
      <c r="N215" s="431"/>
      <c r="O215" s="431"/>
    </row>
    <row r="216" spans="1:15" s="409" customFormat="1" ht="20.100000000000001" customHeight="1" x14ac:dyDescent="0.25">
      <c r="A216" s="406"/>
      <c r="B216" s="65"/>
      <c r="C216" s="489"/>
      <c r="D216" s="50"/>
      <c r="E216" s="51"/>
      <c r="F216" s="55"/>
      <c r="G216" s="47"/>
      <c r="H216" s="48"/>
      <c r="I216" s="54"/>
      <c r="J216" s="344"/>
      <c r="K216" s="431"/>
      <c r="L216" s="431"/>
      <c r="M216" s="431"/>
      <c r="N216" s="431"/>
      <c r="O216" s="431"/>
    </row>
    <row r="217" spans="1:15" s="409" customFormat="1" ht="20.100000000000001" customHeight="1" x14ac:dyDescent="0.25">
      <c r="A217" s="406"/>
      <c r="B217" s="27"/>
      <c r="C217" s="489"/>
      <c r="D217" s="50"/>
      <c r="E217" s="51"/>
      <c r="F217" s="55"/>
      <c r="G217" s="47"/>
      <c r="H217" s="48"/>
      <c r="I217" s="54"/>
      <c r="J217" s="344"/>
      <c r="K217" s="431"/>
      <c r="L217" s="431"/>
      <c r="M217" s="431"/>
      <c r="N217" s="431"/>
      <c r="O217" s="431"/>
    </row>
    <row r="218" spans="1:15" s="409" customFormat="1" ht="20.100000000000001" customHeight="1" x14ac:dyDescent="0.25">
      <c r="A218" s="406"/>
      <c r="B218" s="27"/>
      <c r="C218" s="489"/>
      <c r="D218" s="50"/>
      <c r="E218" s="51"/>
      <c r="F218" s="55"/>
      <c r="G218" s="47"/>
      <c r="H218" s="48"/>
      <c r="I218" s="54"/>
      <c r="J218" s="344"/>
      <c r="K218" s="431"/>
      <c r="L218" s="431"/>
      <c r="M218" s="431"/>
      <c r="N218" s="431"/>
      <c r="O218" s="431"/>
    </row>
    <row r="219" spans="1:15" s="409" customFormat="1" ht="20.100000000000001" customHeight="1" x14ac:dyDescent="0.25">
      <c r="A219" s="406"/>
      <c r="B219" s="49"/>
      <c r="C219" s="489"/>
      <c r="D219" s="50"/>
      <c r="E219" s="51"/>
      <c r="F219" s="55"/>
      <c r="G219" s="47"/>
      <c r="H219" s="48"/>
      <c r="I219" s="54"/>
      <c r="J219" s="344"/>
      <c r="K219" s="431"/>
      <c r="L219" s="431"/>
      <c r="M219" s="431"/>
      <c r="N219" s="431"/>
      <c r="O219" s="431"/>
    </row>
    <row r="220" spans="1:15" s="409" customFormat="1" ht="20.100000000000001" customHeight="1" x14ac:dyDescent="0.25">
      <c r="A220" s="406"/>
      <c r="B220" s="49"/>
      <c r="C220" s="489"/>
      <c r="D220" s="50"/>
      <c r="E220" s="51"/>
      <c r="F220" s="55"/>
      <c r="G220" s="47"/>
      <c r="H220" s="48"/>
      <c r="I220" s="54"/>
      <c r="J220" s="344"/>
      <c r="K220" s="431"/>
      <c r="L220" s="431"/>
      <c r="M220" s="431"/>
      <c r="N220" s="431"/>
      <c r="O220" s="431"/>
    </row>
    <row r="221" spans="1:15" s="409" customFormat="1" ht="20.100000000000001" customHeight="1" x14ac:dyDescent="0.25">
      <c r="A221" s="406"/>
      <c r="B221" s="49"/>
      <c r="C221" s="489"/>
      <c r="D221" s="50"/>
      <c r="E221" s="51"/>
      <c r="F221" s="55"/>
      <c r="G221" s="47"/>
      <c r="H221" s="48"/>
      <c r="I221" s="54"/>
      <c r="J221" s="344"/>
      <c r="K221" s="431"/>
      <c r="L221" s="431"/>
      <c r="M221" s="431"/>
      <c r="N221" s="431"/>
      <c r="O221" s="431"/>
    </row>
    <row r="222" spans="1:15" s="409" customFormat="1" ht="20.100000000000001" customHeight="1" x14ac:dyDescent="0.25">
      <c r="A222" s="406"/>
      <c r="B222" s="49"/>
      <c r="C222" s="489"/>
      <c r="D222" s="50"/>
      <c r="E222" s="51"/>
      <c r="F222" s="55"/>
      <c r="G222" s="47"/>
      <c r="H222" s="48"/>
      <c r="I222" s="54"/>
      <c r="J222" s="344"/>
      <c r="K222" s="431"/>
      <c r="L222" s="431"/>
      <c r="M222" s="431"/>
      <c r="N222" s="431"/>
      <c r="O222" s="431"/>
    </row>
    <row r="223" spans="1:15" s="409" customFormat="1" ht="20.100000000000001" customHeight="1" thickBot="1" x14ac:dyDescent="0.3">
      <c r="A223" s="406"/>
      <c r="B223" s="49"/>
      <c r="C223" s="489"/>
      <c r="D223" s="50"/>
      <c r="E223" s="51"/>
      <c r="F223" s="55"/>
      <c r="G223" s="47"/>
      <c r="H223" s="48"/>
      <c r="I223" s="54"/>
      <c r="J223" s="344"/>
      <c r="K223" s="431"/>
      <c r="L223" s="431"/>
      <c r="M223" s="431"/>
      <c r="N223" s="431"/>
      <c r="O223" s="431"/>
    </row>
    <row r="224" spans="1:15" s="409" customFormat="1" ht="18" customHeight="1" thickTop="1" thickBot="1" x14ac:dyDescent="0.3">
      <c r="A224" s="406">
        <v>329</v>
      </c>
      <c r="B224" s="469" t="s">
        <v>57</v>
      </c>
      <c r="C224" s="67">
        <f>SUM(C194:C223)</f>
        <v>0</v>
      </c>
      <c r="D224" s="67">
        <f t="shared" ref="D224:F224" si="10">SUM(D194:D223)</f>
        <v>0</v>
      </c>
      <c r="E224" s="67">
        <f t="shared" si="10"/>
        <v>0</v>
      </c>
      <c r="F224" s="67">
        <f t="shared" si="10"/>
        <v>0</v>
      </c>
      <c r="G224" s="351">
        <f t="shared" ref="G224:I224" si="11">SUM(G194:G223)</f>
        <v>0</v>
      </c>
      <c r="H224" s="336">
        <f t="shared" si="11"/>
        <v>0</v>
      </c>
      <c r="I224" s="70">
        <f t="shared" si="11"/>
        <v>0</v>
      </c>
      <c r="J224" s="341"/>
      <c r="K224" s="431"/>
      <c r="L224" s="431"/>
      <c r="M224" s="431"/>
      <c r="N224" s="431"/>
      <c r="O224" s="431"/>
    </row>
    <row r="225" spans="1:15" s="409" customFormat="1" ht="17.25" customHeight="1" x14ac:dyDescent="0.25">
      <c r="A225" s="406">
        <v>400</v>
      </c>
      <c r="B225" s="636" t="s">
        <v>58</v>
      </c>
      <c r="C225" s="637"/>
      <c r="D225" s="638"/>
      <c r="E225" s="638"/>
      <c r="F225" s="639"/>
      <c r="G225" s="477"/>
      <c r="H225" s="478"/>
      <c r="I225" s="479"/>
      <c r="J225" s="430"/>
      <c r="K225" s="431"/>
      <c r="L225" s="431"/>
      <c r="M225" s="431"/>
      <c r="N225" s="431"/>
      <c r="O225" s="431"/>
    </row>
    <row r="226" spans="1:15" s="409" customFormat="1" ht="20.100000000000001" customHeight="1" x14ac:dyDescent="0.25">
      <c r="A226" s="406"/>
      <c r="B226" s="65"/>
      <c r="C226" s="489"/>
      <c r="D226" s="47"/>
      <c r="E226" s="62"/>
      <c r="F226" s="63"/>
      <c r="G226" s="47"/>
      <c r="H226" s="48"/>
      <c r="I226" s="54"/>
      <c r="J226" s="344"/>
      <c r="K226" s="431"/>
      <c r="L226" s="431"/>
      <c r="M226" s="431"/>
      <c r="N226" s="431"/>
      <c r="O226" s="431"/>
    </row>
    <row r="227" spans="1:15" s="409" customFormat="1" ht="20.100000000000001" customHeight="1" x14ac:dyDescent="0.25">
      <c r="A227" s="406"/>
      <c r="B227" s="27"/>
      <c r="C227" s="489"/>
      <c r="D227" s="61"/>
      <c r="E227" s="62"/>
      <c r="F227" s="63"/>
      <c r="G227" s="47"/>
      <c r="H227" s="48"/>
      <c r="I227" s="54"/>
      <c r="J227" s="344"/>
      <c r="K227" s="431"/>
      <c r="L227" s="431"/>
      <c r="M227" s="431"/>
      <c r="N227" s="431"/>
      <c r="O227" s="431"/>
    </row>
    <row r="228" spans="1:15" s="409" customFormat="1" ht="20.100000000000001" customHeight="1" x14ac:dyDescent="0.25">
      <c r="A228" s="406"/>
      <c r="B228" s="39"/>
      <c r="C228" s="489"/>
      <c r="D228" s="61"/>
      <c r="E228" s="62"/>
      <c r="F228" s="63"/>
      <c r="G228" s="47"/>
      <c r="H228" s="48"/>
      <c r="I228" s="54"/>
      <c r="J228" s="344"/>
      <c r="K228" s="431"/>
      <c r="L228" s="431"/>
      <c r="M228" s="431"/>
      <c r="N228" s="431"/>
      <c r="O228" s="431"/>
    </row>
    <row r="229" spans="1:15" s="409" customFormat="1" ht="20.100000000000001" customHeight="1" x14ac:dyDescent="0.25">
      <c r="A229" s="406"/>
      <c r="B229" s="39"/>
      <c r="C229" s="489"/>
      <c r="D229" s="61"/>
      <c r="E229" s="62"/>
      <c r="F229" s="63"/>
      <c r="G229" s="47"/>
      <c r="H229" s="48"/>
      <c r="I229" s="54"/>
      <c r="J229" s="344"/>
      <c r="K229" s="431"/>
      <c r="L229" s="431"/>
      <c r="M229" s="431"/>
      <c r="N229" s="431"/>
      <c r="O229" s="431"/>
    </row>
    <row r="230" spans="1:15" s="409" customFormat="1" ht="20.100000000000001" customHeight="1" x14ac:dyDescent="0.25">
      <c r="A230" s="406"/>
      <c r="B230" s="39"/>
      <c r="C230" s="489"/>
      <c r="D230" s="61"/>
      <c r="E230" s="62"/>
      <c r="F230" s="63"/>
      <c r="G230" s="47"/>
      <c r="H230" s="48"/>
      <c r="I230" s="54"/>
      <c r="J230" s="344"/>
      <c r="K230" s="431"/>
      <c r="L230" s="431"/>
      <c r="M230" s="431"/>
      <c r="N230" s="431"/>
      <c r="O230" s="431"/>
    </row>
    <row r="231" spans="1:15" s="409" customFormat="1" ht="20.100000000000001" customHeight="1" x14ac:dyDescent="0.25">
      <c r="A231" s="406"/>
      <c r="B231" s="39"/>
      <c r="C231" s="489"/>
      <c r="D231" s="61"/>
      <c r="E231" s="62"/>
      <c r="F231" s="63"/>
      <c r="G231" s="47"/>
      <c r="H231" s="48"/>
      <c r="I231" s="54"/>
      <c r="J231" s="344"/>
      <c r="K231" s="431"/>
      <c r="L231" s="431"/>
      <c r="M231" s="431"/>
      <c r="N231" s="431"/>
      <c r="O231" s="431"/>
    </row>
    <row r="232" spans="1:15" s="409" customFormat="1" ht="20.100000000000001" customHeight="1" x14ac:dyDescent="0.25">
      <c r="A232" s="406"/>
      <c r="B232" s="27"/>
      <c r="C232" s="489"/>
      <c r="D232" s="61"/>
      <c r="E232" s="62"/>
      <c r="F232" s="63"/>
      <c r="G232" s="47"/>
      <c r="H232" s="48"/>
      <c r="I232" s="54"/>
      <c r="J232" s="344"/>
      <c r="K232" s="431"/>
      <c r="L232" s="431"/>
      <c r="M232" s="431"/>
      <c r="N232" s="431"/>
      <c r="O232" s="431"/>
    </row>
    <row r="233" spans="1:15" s="409" customFormat="1" ht="20.100000000000001" customHeight="1" x14ac:dyDescent="0.25">
      <c r="A233" s="406"/>
      <c r="B233" s="27"/>
      <c r="C233" s="489"/>
      <c r="D233" s="61"/>
      <c r="E233" s="62"/>
      <c r="F233" s="63"/>
      <c r="G233" s="47"/>
      <c r="H233" s="48"/>
      <c r="I233" s="54"/>
      <c r="J233" s="344"/>
      <c r="K233" s="431"/>
      <c r="L233" s="431"/>
      <c r="M233" s="431"/>
      <c r="N233" s="431"/>
      <c r="O233" s="431"/>
    </row>
    <row r="234" spans="1:15" s="409" customFormat="1" ht="20.100000000000001" customHeight="1" x14ac:dyDescent="0.25">
      <c r="A234" s="406"/>
      <c r="B234" s="27"/>
      <c r="C234" s="489"/>
      <c r="D234" s="61"/>
      <c r="E234" s="62"/>
      <c r="F234" s="63"/>
      <c r="G234" s="47"/>
      <c r="H234" s="48"/>
      <c r="I234" s="54"/>
      <c r="J234" s="344"/>
      <c r="K234" s="431"/>
      <c r="L234" s="431"/>
      <c r="M234" s="431"/>
      <c r="N234" s="431"/>
      <c r="O234" s="431"/>
    </row>
    <row r="235" spans="1:15" s="409" customFormat="1" ht="20.100000000000001" customHeight="1" x14ac:dyDescent="0.25">
      <c r="A235" s="406"/>
      <c r="B235" s="27"/>
      <c r="C235" s="489"/>
      <c r="D235" s="61"/>
      <c r="E235" s="62"/>
      <c r="F235" s="63"/>
      <c r="G235" s="47"/>
      <c r="H235" s="48"/>
      <c r="I235" s="54"/>
      <c r="J235" s="344"/>
      <c r="K235" s="431"/>
      <c r="L235" s="431"/>
      <c r="M235" s="431"/>
      <c r="N235" s="431"/>
      <c r="O235" s="431"/>
    </row>
    <row r="236" spans="1:15" s="409" customFormat="1" ht="20.100000000000001" customHeight="1" x14ac:dyDescent="0.25">
      <c r="A236" s="406"/>
      <c r="B236" s="27"/>
      <c r="C236" s="489"/>
      <c r="D236" s="61"/>
      <c r="E236" s="62"/>
      <c r="F236" s="63"/>
      <c r="G236" s="47"/>
      <c r="H236" s="48"/>
      <c r="I236" s="54"/>
      <c r="J236" s="344"/>
      <c r="K236" s="431"/>
      <c r="L236" s="431"/>
      <c r="M236" s="431"/>
      <c r="N236" s="431"/>
      <c r="O236" s="431"/>
    </row>
    <row r="237" spans="1:15" s="409" customFormat="1" ht="20.100000000000001" customHeight="1" x14ac:dyDescent="0.25">
      <c r="A237" s="406"/>
      <c r="B237" s="27"/>
      <c r="C237" s="489"/>
      <c r="D237" s="61"/>
      <c r="E237" s="62"/>
      <c r="F237" s="63"/>
      <c r="G237" s="47"/>
      <c r="H237" s="48"/>
      <c r="I237" s="54"/>
      <c r="J237" s="344"/>
      <c r="K237" s="431"/>
      <c r="L237" s="431"/>
      <c r="M237" s="431"/>
      <c r="N237" s="431"/>
      <c r="O237" s="431"/>
    </row>
    <row r="238" spans="1:15" s="409" customFormat="1" ht="20.100000000000001" customHeight="1" x14ac:dyDescent="0.25">
      <c r="A238" s="406"/>
      <c r="B238" s="27"/>
      <c r="C238" s="489"/>
      <c r="D238" s="61"/>
      <c r="E238" s="62"/>
      <c r="F238" s="63"/>
      <c r="G238" s="47"/>
      <c r="H238" s="48"/>
      <c r="I238" s="54"/>
      <c r="J238" s="344"/>
      <c r="K238" s="431"/>
      <c r="L238" s="431"/>
      <c r="M238" s="431"/>
      <c r="N238" s="431"/>
      <c r="O238" s="431"/>
    </row>
    <row r="239" spans="1:15" s="409" customFormat="1" ht="20.100000000000001" customHeight="1" x14ac:dyDescent="0.25">
      <c r="A239" s="406"/>
      <c r="B239" s="27"/>
      <c r="C239" s="489"/>
      <c r="D239" s="61"/>
      <c r="E239" s="62"/>
      <c r="F239" s="63"/>
      <c r="G239" s="47"/>
      <c r="H239" s="48"/>
      <c r="I239" s="54"/>
      <c r="J239" s="344"/>
      <c r="K239" s="431"/>
      <c r="L239" s="431"/>
      <c r="M239" s="431"/>
      <c r="N239" s="431"/>
      <c r="O239" s="431"/>
    </row>
    <row r="240" spans="1:15" s="409" customFormat="1" ht="20.100000000000001" customHeight="1" x14ac:dyDescent="0.25">
      <c r="A240" s="406"/>
      <c r="B240" s="27"/>
      <c r="C240" s="489"/>
      <c r="D240" s="61"/>
      <c r="E240" s="62"/>
      <c r="F240" s="63"/>
      <c r="G240" s="47"/>
      <c r="H240" s="48"/>
      <c r="I240" s="54"/>
      <c r="J240" s="344"/>
      <c r="K240" s="431"/>
      <c r="L240" s="431"/>
      <c r="M240" s="431"/>
      <c r="N240" s="431"/>
      <c r="O240" s="431"/>
    </row>
    <row r="241" spans="1:15" s="409" customFormat="1" ht="20.100000000000001" customHeight="1" x14ac:dyDescent="0.25">
      <c r="A241" s="406"/>
      <c r="B241" s="27"/>
      <c r="C241" s="489"/>
      <c r="D241" s="61"/>
      <c r="E241" s="62"/>
      <c r="F241" s="63"/>
      <c r="G241" s="47"/>
      <c r="H241" s="48"/>
      <c r="I241" s="54"/>
      <c r="J241" s="344"/>
      <c r="K241" s="431"/>
      <c r="L241" s="431"/>
      <c r="M241" s="431"/>
      <c r="N241" s="431"/>
      <c r="O241" s="431"/>
    </row>
    <row r="242" spans="1:15" s="409" customFormat="1" ht="20.100000000000001" customHeight="1" x14ac:dyDescent="0.25">
      <c r="A242" s="406"/>
      <c r="B242" s="27"/>
      <c r="C242" s="489"/>
      <c r="D242" s="61"/>
      <c r="E242" s="62"/>
      <c r="F242" s="63"/>
      <c r="G242" s="47"/>
      <c r="H242" s="48"/>
      <c r="I242" s="54"/>
      <c r="J242" s="344"/>
      <c r="K242" s="431"/>
      <c r="L242" s="431"/>
      <c r="M242" s="431"/>
      <c r="N242" s="431"/>
      <c r="O242" s="431"/>
    </row>
    <row r="243" spans="1:15" s="409" customFormat="1" ht="20.100000000000001" customHeight="1" x14ac:dyDescent="0.25">
      <c r="A243" s="406"/>
      <c r="B243" s="27"/>
      <c r="C243" s="489"/>
      <c r="D243" s="61"/>
      <c r="E243" s="62"/>
      <c r="F243" s="63"/>
      <c r="G243" s="47"/>
      <c r="H243" s="48"/>
      <c r="I243" s="54"/>
      <c r="J243" s="344"/>
      <c r="K243" s="431"/>
      <c r="L243" s="431"/>
      <c r="M243" s="431"/>
      <c r="N243" s="431"/>
      <c r="O243" s="431"/>
    </row>
    <row r="244" spans="1:15" s="409" customFormat="1" ht="20.100000000000001" customHeight="1" x14ac:dyDescent="0.25">
      <c r="A244" s="406"/>
      <c r="B244" s="27"/>
      <c r="C244" s="489"/>
      <c r="D244" s="61"/>
      <c r="E244" s="62"/>
      <c r="F244" s="63"/>
      <c r="G244" s="47"/>
      <c r="H244" s="48"/>
      <c r="I244" s="54"/>
      <c r="J244" s="344"/>
      <c r="K244" s="431"/>
      <c r="L244" s="431"/>
      <c r="M244" s="431"/>
      <c r="N244" s="431"/>
      <c r="O244" s="431"/>
    </row>
    <row r="245" spans="1:15" s="409" customFormat="1" ht="20.100000000000001" customHeight="1" x14ac:dyDescent="0.25">
      <c r="A245" s="406"/>
      <c r="B245" s="27"/>
      <c r="C245" s="489"/>
      <c r="D245" s="61"/>
      <c r="E245" s="62"/>
      <c r="F245" s="63"/>
      <c r="G245" s="47"/>
      <c r="H245" s="48"/>
      <c r="I245" s="54"/>
      <c r="J245" s="344"/>
      <c r="K245" s="431"/>
      <c r="L245" s="431"/>
      <c r="M245" s="431"/>
      <c r="N245" s="431"/>
      <c r="O245" s="431"/>
    </row>
    <row r="246" spans="1:15" s="409" customFormat="1" ht="20.100000000000001" customHeight="1" x14ac:dyDescent="0.25">
      <c r="A246" s="406"/>
      <c r="B246" s="27"/>
      <c r="C246" s="489"/>
      <c r="D246" s="61"/>
      <c r="E246" s="62"/>
      <c r="F246" s="63"/>
      <c r="G246" s="47"/>
      <c r="H246" s="48"/>
      <c r="I246" s="54"/>
      <c r="J246" s="344"/>
      <c r="K246" s="431"/>
      <c r="L246" s="431"/>
      <c r="M246" s="431"/>
      <c r="N246" s="431"/>
      <c r="O246" s="431"/>
    </row>
    <row r="247" spans="1:15" s="409" customFormat="1" ht="20.100000000000001" customHeight="1" x14ac:dyDescent="0.25">
      <c r="A247" s="406"/>
      <c r="B247" s="27"/>
      <c r="C247" s="489"/>
      <c r="D247" s="61"/>
      <c r="E247" s="62"/>
      <c r="F247" s="63"/>
      <c r="G247" s="47"/>
      <c r="H247" s="48"/>
      <c r="I247" s="54"/>
      <c r="J247" s="344"/>
      <c r="K247" s="431"/>
      <c r="L247" s="431"/>
      <c r="M247" s="431"/>
      <c r="N247" s="431"/>
      <c r="O247" s="431"/>
    </row>
    <row r="248" spans="1:15" s="409" customFormat="1" ht="20.100000000000001" customHeight="1" x14ac:dyDescent="0.25">
      <c r="A248" s="406"/>
      <c r="B248" s="27"/>
      <c r="C248" s="489"/>
      <c r="D248" s="61"/>
      <c r="E248" s="62"/>
      <c r="F248" s="63"/>
      <c r="G248" s="47"/>
      <c r="H248" s="48"/>
      <c r="I248" s="54"/>
      <c r="J248" s="344"/>
      <c r="K248" s="431"/>
      <c r="L248" s="431"/>
      <c r="M248" s="431"/>
      <c r="N248" s="431"/>
      <c r="O248" s="431"/>
    </row>
    <row r="249" spans="1:15" s="409" customFormat="1" ht="20.100000000000001" customHeight="1" x14ac:dyDescent="0.25">
      <c r="A249" s="406"/>
      <c r="B249" s="27"/>
      <c r="C249" s="489"/>
      <c r="D249" s="61"/>
      <c r="E249" s="62"/>
      <c r="F249" s="63"/>
      <c r="G249" s="47"/>
      <c r="H249" s="48"/>
      <c r="I249" s="54"/>
      <c r="J249" s="344"/>
      <c r="K249" s="431"/>
      <c r="L249" s="431"/>
      <c r="M249" s="431"/>
      <c r="N249" s="431"/>
      <c r="O249" s="431"/>
    </row>
    <row r="250" spans="1:15" s="409" customFormat="1" ht="20.100000000000001" customHeight="1" x14ac:dyDescent="0.25">
      <c r="A250" s="406"/>
      <c r="B250" s="27"/>
      <c r="C250" s="489"/>
      <c r="D250" s="61"/>
      <c r="E250" s="62"/>
      <c r="F250" s="63"/>
      <c r="G250" s="47"/>
      <c r="H250" s="48"/>
      <c r="I250" s="54"/>
      <c r="J250" s="344"/>
      <c r="K250" s="431"/>
      <c r="L250" s="431"/>
      <c r="M250" s="431"/>
      <c r="N250" s="431"/>
      <c r="O250" s="431"/>
    </row>
    <row r="251" spans="1:15" s="409" customFormat="1" ht="20.100000000000001" customHeight="1" x14ac:dyDescent="0.25">
      <c r="A251" s="406"/>
      <c r="B251" s="27"/>
      <c r="C251" s="489"/>
      <c r="D251" s="61"/>
      <c r="E251" s="62"/>
      <c r="F251" s="63"/>
      <c r="G251" s="47"/>
      <c r="H251" s="48"/>
      <c r="I251" s="54"/>
      <c r="J251" s="344"/>
      <c r="K251" s="431"/>
      <c r="L251" s="431"/>
      <c r="M251" s="431"/>
      <c r="N251" s="431"/>
      <c r="O251" s="431"/>
    </row>
    <row r="252" spans="1:15" s="409" customFormat="1" ht="20.100000000000001" customHeight="1" x14ac:dyDescent="0.25">
      <c r="A252" s="406"/>
      <c r="B252" s="27"/>
      <c r="C252" s="489"/>
      <c r="D252" s="61"/>
      <c r="E252" s="62"/>
      <c r="F252" s="63"/>
      <c r="G252" s="47"/>
      <c r="H252" s="48"/>
      <c r="I252" s="54"/>
      <c r="J252" s="344"/>
      <c r="K252" s="431"/>
      <c r="L252" s="431"/>
      <c r="M252" s="431"/>
      <c r="N252" s="431"/>
      <c r="O252" s="431"/>
    </row>
    <row r="253" spans="1:15" s="409" customFormat="1" ht="20.100000000000001" customHeight="1" x14ac:dyDescent="0.25">
      <c r="A253" s="406"/>
      <c r="B253" s="39"/>
      <c r="C253" s="489"/>
      <c r="D253" s="61"/>
      <c r="E253" s="62"/>
      <c r="F253" s="63"/>
      <c r="G253" s="47"/>
      <c r="H253" s="48"/>
      <c r="I253" s="54"/>
      <c r="J253" s="344"/>
      <c r="K253" s="431"/>
      <c r="L253" s="431"/>
      <c r="M253" s="431"/>
      <c r="N253" s="431"/>
      <c r="O253" s="431"/>
    </row>
    <row r="254" spans="1:15" s="409" customFormat="1" ht="20.100000000000001" customHeight="1" x14ac:dyDescent="0.25">
      <c r="A254" s="406"/>
      <c r="B254" s="27"/>
      <c r="C254" s="489"/>
      <c r="D254" s="47"/>
      <c r="E254" s="48"/>
      <c r="F254" s="54"/>
      <c r="G254" s="47"/>
      <c r="H254" s="48"/>
      <c r="I254" s="54"/>
      <c r="J254" s="344"/>
      <c r="K254" s="431"/>
      <c r="L254" s="431"/>
      <c r="M254" s="431"/>
      <c r="N254" s="431"/>
      <c r="O254" s="431"/>
    </row>
    <row r="255" spans="1:15" s="409" customFormat="1" ht="20.100000000000001" customHeight="1" thickBot="1" x14ac:dyDescent="0.3">
      <c r="A255" s="406"/>
      <c r="B255" s="57"/>
      <c r="C255" s="489"/>
      <c r="D255" s="50"/>
      <c r="E255" s="51"/>
      <c r="F255" s="55"/>
      <c r="G255" s="47"/>
      <c r="H255" s="48"/>
      <c r="I255" s="54"/>
      <c r="J255" s="344"/>
      <c r="K255" s="431"/>
      <c r="L255" s="431"/>
      <c r="M255" s="431"/>
      <c r="N255" s="431"/>
      <c r="O255" s="431"/>
    </row>
    <row r="256" spans="1:15" s="409" customFormat="1" ht="18" customHeight="1" thickTop="1" thickBot="1" x14ac:dyDescent="0.3">
      <c r="A256" s="406">
        <v>400</v>
      </c>
      <c r="B256" s="469" t="s">
        <v>59</v>
      </c>
      <c r="C256" s="67">
        <f>SUM(C226:C255)</f>
        <v>0</v>
      </c>
      <c r="D256" s="67">
        <f t="shared" ref="D256:F256" si="12">SUM(D226:D255)</f>
        <v>0</v>
      </c>
      <c r="E256" s="67">
        <f t="shared" si="12"/>
        <v>0</v>
      </c>
      <c r="F256" s="67">
        <f t="shared" si="12"/>
        <v>0</v>
      </c>
      <c r="G256" s="351">
        <f t="shared" ref="G256:I256" si="13">SUM(G226:G255)</f>
        <v>0</v>
      </c>
      <c r="H256" s="336">
        <f t="shared" si="13"/>
        <v>0</v>
      </c>
      <c r="I256" s="70">
        <f t="shared" si="13"/>
        <v>0</v>
      </c>
      <c r="J256" s="341"/>
      <c r="K256" s="431"/>
      <c r="L256" s="431"/>
      <c r="M256" s="431"/>
      <c r="N256" s="431"/>
      <c r="O256" s="431"/>
    </row>
    <row r="257" spans="1:15" s="409" customFormat="1" ht="15.95" customHeight="1" x14ac:dyDescent="0.25">
      <c r="A257" s="406">
        <v>800</v>
      </c>
      <c r="B257" s="636" t="s">
        <v>404</v>
      </c>
      <c r="C257" s="637"/>
      <c r="D257" s="638"/>
      <c r="E257" s="638"/>
      <c r="F257" s="639"/>
      <c r="G257" s="477"/>
      <c r="H257" s="478"/>
      <c r="I257" s="479"/>
      <c r="J257" s="430"/>
      <c r="K257" s="431"/>
      <c r="L257" s="431"/>
      <c r="M257" s="431"/>
      <c r="N257" s="431"/>
      <c r="O257" s="431"/>
    </row>
    <row r="258" spans="1:15" s="409" customFormat="1" ht="20.100000000000001" customHeight="1" x14ac:dyDescent="0.25">
      <c r="A258" s="406"/>
      <c r="B258" s="39"/>
      <c r="C258" s="489"/>
      <c r="D258" s="47"/>
      <c r="E258" s="62"/>
      <c r="F258" s="63"/>
      <c r="G258" s="47"/>
      <c r="H258" s="48"/>
      <c r="I258" s="54"/>
      <c r="J258" s="344"/>
      <c r="K258" s="431"/>
      <c r="L258" s="431"/>
      <c r="M258" s="431"/>
      <c r="N258" s="431"/>
      <c r="O258" s="431"/>
    </row>
    <row r="259" spans="1:15" s="409" customFormat="1" ht="20.100000000000001" customHeight="1" x14ac:dyDescent="0.25">
      <c r="A259" s="406"/>
      <c r="B259" s="39"/>
      <c r="C259" s="489"/>
      <c r="D259" s="48"/>
      <c r="E259" s="48"/>
      <c r="F259" s="54"/>
      <c r="G259" s="47"/>
      <c r="H259" s="48"/>
      <c r="I259" s="54"/>
      <c r="J259" s="344"/>
      <c r="K259" s="431"/>
      <c r="L259" s="431"/>
      <c r="M259" s="431"/>
      <c r="N259" s="431"/>
      <c r="O259" s="431"/>
    </row>
    <row r="260" spans="1:15" s="409" customFormat="1" ht="20.100000000000001" customHeight="1" x14ac:dyDescent="0.25">
      <c r="A260" s="406"/>
      <c r="B260" s="27"/>
      <c r="C260" s="489"/>
      <c r="D260" s="48"/>
      <c r="E260" s="48"/>
      <c r="F260" s="54"/>
      <c r="G260" s="47"/>
      <c r="H260" s="48"/>
      <c r="I260" s="54"/>
      <c r="J260" s="344"/>
      <c r="K260" s="431"/>
      <c r="L260" s="431"/>
      <c r="M260" s="431"/>
      <c r="N260" s="431"/>
      <c r="O260" s="431"/>
    </row>
    <row r="261" spans="1:15" s="409" customFormat="1" ht="20.100000000000001" customHeight="1" x14ac:dyDescent="0.25">
      <c r="A261" s="406"/>
      <c r="B261" s="65"/>
      <c r="C261" s="489"/>
      <c r="D261" s="48"/>
      <c r="E261" s="48"/>
      <c r="F261" s="54"/>
      <c r="G261" s="47"/>
      <c r="H261" s="48"/>
      <c r="I261" s="54"/>
      <c r="J261" s="344"/>
      <c r="K261" s="431"/>
      <c r="L261" s="431"/>
      <c r="M261" s="431"/>
      <c r="N261" s="431"/>
      <c r="O261" s="431"/>
    </row>
    <row r="262" spans="1:15" s="409" customFormat="1" ht="20.100000000000001" customHeight="1" x14ac:dyDescent="0.25">
      <c r="A262" s="406"/>
      <c r="B262" s="27"/>
      <c r="C262" s="489"/>
      <c r="D262" s="48"/>
      <c r="E262" s="48"/>
      <c r="F262" s="54"/>
      <c r="G262" s="47"/>
      <c r="H262" s="48"/>
      <c r="I262" s="54"/>
      <c r="J262" s="344"/>
      <c r="K262" s="431"/>
      <c r="L262" s="431"/>
      <c r="M262" s="431"/>
      <c r="N262" s="431"/>
      <c r="O262" s="431"/>
    </row>
    <row r="263" spans="1:15" s="409" customFormat="1" ht="20.100000000000001" customHeight="1" x14ac:dyDescent="0.25">
      <c r="A263" s="406"/>
      <c r="B263" s="27"/>
      <c r="C263" s="489"/>
      <c r="D263" s="48"/>
      <c r="E263" s="48"/>
      <c r="F263" s="54"/>
      <c r="G263" s="47"/>
      <c r="H263" s="48"/>
      <c r="I263" s="54"/>
      <c r="J263" s="344"/>
      <c r="K263" s="431"/>
      <c r="L263" s="431"/>
      <c r="M263" s="431"/>
      <c r="N263" s="431"/>
      <c r="O263" s="431"/>
    </row>
    <row r="264" spans="1:15" s="409" customFormat="1" ht="20.100000000000001" customHeight="1" x14ac:dyDescent="0.25">
      <c r="A264" s="406"/>
      <c r="B264" s="64"/>
      <c r="C264" s="489"/>
      <c r="D264" s="48"/>
      <c r="E264" s="48"/>
      <c r="F264" s="54"/>
      <c r="G264" s="47"/>
      <c r="H264" s="48"/>
      <c r="I264" s="54"/>
      <c r="J264" s="344"/>
      <c r="K264" s="431"/>
      <c r="L264" s="431"/>
      <c r="M264" s="431"/>
      <c r="N264" s="431"/>
      <c r="O264" s="431"/>
    </row>
    <row r="265" spans="1:15" s="409" customFormat="1" ht="20.100000000000001" customHeight="1" x14ac:dyDescent="0.25">
      <c r="A265" s="406"/>
      <c r="B265" s="27"/>
      <c r="C265" s="489"/>
      <c r="D265" s="48"/>
      <c r="E265" s="48"/>
      <c r="F265" s="54"/>
      <c r="G265" s="47"/>
      <c r="H265" s="48"/>
      <c r="I265" s="54"/>
      <c r="J265" s="344"/>
      <c r="K265" s="431"/>
      <c r="L265" s="431"/>
      <c r="M265" s="431"/>
      <c r="N265" s="431"/>
      <c r="O265" s="431"/>
    </row>
    <row r="266" spans="1:15" s="409" customFormat="1" ht="20.100000000000001" customHeight="1" x14ac:dyDescent="0.25">
      <c r="A266" s="406"/>
      <c r="B266" s="27"/>
      <c r="C266" s="489"/>
      <c r="D266" s="48"/>
      <c r="E266" s="48"/>
      <c r="F266" s="54"/>
      <c r="G266" s="47"/>
      <c r="H266" s="48"/>
      <c r="I266" s="54"/>
      <c r="J266" s="344"/>
      <c r="K266" s="431"/>
      <c r="L266" s="431"/>
      <c r="M266" s="431"/>
      <c r="N266" s="431"/>
      <c r="O266" s="431"/>
    </row>
    <row r="267" spans="1:15" s="409" customFormat="1" ht="20.100000000000001" customHeight="1" x14ac:dyDescent="0.25">
      <c r="A267" s="406"/>
      <c r="B267" s="27"/>
      <c r="C267" s="489"/>
      <c r="D267" s="48"/>
      <c r="E267" s="48"/>
      <c r="F267" s="54"/>
      <c r="G267" s="47"/>
      <c r="H267" s="48"/>
      <c r="I267" s="54"/>
      <c r="J267" s="344"/>
      <c r="K267" s="431"/>
      <c r="L267" s="431"/>
      <c r="M267" s="431"/>
      <c r="N267" s="431"/>
      <c r="O267" s="431"/>
    </row>
    <row r="268" spans="1:15" s="409" customFormat="1" ht="20.100000000000001" customHeight="1" x14ac:dyDescent="0.25">
      <c r="A268" s="406"/>
      <c r="B268" s="27"/>
      <c r="C268" s="489"/>
      <c r="D268" s="48"/>
      <c r="E268" s="48"/>
      <c r="F268" s="54"/>
      <c r="G268" s="47"/>
      <c r="H268" s="48"/>
      <c r="I268" s="54"/>
      <c r="J268" s="344"/>
      <c r="K268" s="431"/>
      <c r="L268" s="431"/>
      <c r="M268" s="431"/>
      <c r="N268" s="431"/>
      <c r="O268" s="431"/>
    </row>
    <row r="269" spans="1:15" s="409" customFormat="1" ht="20.100000000000001" customHeight="1" x14ac:dyDescent="0.25">
      <c r="A269" s="406"/>
      <c r="B269" s="27"/>
      <c r="C269" s="489"/>
      <c r="D269" s="48"/>
      <c r="E269" s="48"/>
      <c r="F269" s="54"/>
      <c r="G269" s="47"/>
      <c r="H269" s="48"/>
      <c r="I269" s="54"/>
      <c r="J269" s="344"/>
      <c r="K269" s="431"/>
      <c r="L269" s="431"/>
      <c r="M269" s="431"/>
      <c r="N269" s="431"/>
      <c r="O269" s="431"/>
    </row>
    <row r="270" spans="1:15" s="409" customFormat="1" ht="20.100000000000001" customHeight="1" x14ac:dyDescent="0.25">
      <c r="A270" s="406"/>
      <c r="B270" s="27"/>
      <c r="C270" s="489"/>
      <c r="D270" s="48"/>
      <c r="E270" s="48"/>
      <c r="F270" s="54"/>
      <c r="G270" s="47"/>
      <c r="H270" s="48"/>
      <c r="I270" s="54"/>
      <c r="J270" s="344"/>
      <c r="K270" s="431"/>
      <c r="L270" s="431"/>
      <c r="M270" s="431"/>
      <c r="N270" s="431"/>
      <c r="O270" s="431"/>
    </row>
    <row r="271" spans="1:15" s="409" customFormat="1" ht="20.100000000000001" customHeight="1" x14ac:dyDescent="0.25">
      <c r="A271" s="406"/>
      <c r="B271" s="27"/>
      <c r="C271" s="489"/>
      <c r="D271" s="48"/>
      <c r="E271" s="48"/>
      <c r="F271" s="54"/>
      <c r="G271" s="47"/>
      <c r="H271" s="48"/>
      <c r="I271" s="54"/>
      <c r="J271" s="344"/>
      <c r="K271" s="431"/>
      <c r="L271" s="431"/>
      <c r="M271" s="431"/>
      <c r="N271" s="431"/>
      <c r="O271" s="431"/>
    </row>
    <row r="272" spans="1:15" s="409" customFormat="1" ht="20.100000000000001" customHeight="1" x14ac:dyDescent="0.25">
      <c r="A272" s="406"/>
      <c r="B272" s="27"/>
      <c r="C272" s="489"/>
      <c r="D272" s="48"/>
      <c r="E272" s="48"/>
      <c r="F272" s="54"/>
      <c r="G272" s="47"/>
      <c r="H272" s="48"/>
      <c r="I272" s="54"/>
      <c r="J272" s="344"/>
      <c r="K272" s="431"/>
      <c r="L272" s="431"/>
      <c r="M272" s="431"/>
      <c r="N272" s="431"/>
      <c r="O272" s="431"/>
    </row>
    <row r="273" spans="1:15" s="409" customFormat="1" ht="20.100000000000001" customHeight="1" x14ac:dyDescent="0.25">
      <c r="A273" s="406"/>
      <c r="B273" s="27"/>
      <c r="C273" s="489"/>
      <c r="D273" s="48"/>
      <c r="E273" s="48"/>
      <c r="F273" s="54"/>
      <c r="G273" s="47"/>
      <c r="H273" s="48"/>
      <c r="I273" s="54"/>
      <c r="J273" s="344"/>
      <c r="K273" s="431"/>
      <c r="L273" s="431"/>
      <c r="M273" s="431"/>
      <c r="N273" s="431"/>
      <c r="O273" s="431"/>
    </row>
    <row r="274" spans="1:15" s="409" customFormat="1" ht="20.100000000000001" customHeight="1" x14ac:dyDescent="0.25">
      <c r="A274" s="406"/>
      <c r="B274" s="64"/>
      <c r="C274" s="489"/>
      <c r="D274" s="48"/>
      <c r="E274" s="48"/>
      <c r="F274" s="54"/>
      <c r="G274" s="47"/>
      <c r="H274" s="48"/>
      <c r="I274" s="54"/>
      <c r="J274" s="344"/>
      <c r="K274" s="431"/>
      <c r="L274" s="431"/>
      <c r="M274" s="431"/>
      <c r="N274" s="431"/>
      <c r="O274" s="431"/>
    </row>
    <row r="275" spans="1:15" s="409" customFormat="1" ht="20.100000000000001" customHeight="1" x14ac:dyDescent="0.25">
      <c r="A275" s="406"/>
      <c r="B275" s="27"/>
      <c r="C275" s="489"/>
      <c r="D275" s="48"/>
      <c r="E275" s="48"/>
      <c r="F275" s="54"/>
      <c r="G275" s="47"/>
      <c r="H275" s="48"/>
      <c r="I275" s="54"/>
      <c r="J275" s="344"/>
      <c r="K275" s="431"/>
      <c r="L275" s="431"/>
      <c r="M275" s="431"/>
      <c r="N275" s="431"/>
      <c r="O275" s="431"/>
    </row>
    <row r="276" spans="1:15" s="409" customFormat="1" ht="20.100000000000001" customHeight="1" x14ac:dyDescent="0.25">
      <c r="A276" s="406"/>
      <c r="B276" s="27"/>
      <c r="C276" s="489"/>
      <c r="D276" s="48"/>
      <c r="E276" s="48"/>
      <c r="F276" s="54"/>
      <c r="G276" s="47"/>
      <c r="H276" s="48"/>
      <c r="I276" s="54"/>
      <c r="J276" s="344"/>
      <c r="K276" s="431"/>
      <c r="L276" s="431"/>
      <c r="M276" s="431"/>
      <c r="N276" s="431"/>
      <c r="O276" s="431"/>
    </row>
    <row r="277" spans="1:15" s="409" customFormat="1" ht="20.100000000000001" customHeight="1" x14ac:dyDescent="0.25">
      <c r="A277" s="406"/>
      <c r="B277" s="27"/>
      <c r="C277" s="489"/>
      <c r="D277" s="48"/>
      <c r="E277" s="48"/>
      <c r="F277" s="54"/>
      <c r="G277" s="47"/>
      <c r="H277" s="48"/>
      <c r="I277" s="54"/>
      <c r="J277" s="344"/>
      <c r="K277" s="431"/>
      <c r="L277" s="431"/>
      <c r="M277" s="431"/>
      <c r="N277" s="431"/>
      <c r="O277" s="431"/>
    </row>
    <row r="278" spans="1:15" s="409" customFormat="1" ht="20.100000000000001" customHeight="1" x14ac:dyDescent="0.25">
      <c r="A278" s="406"/>
      <c r="B278" s="27"/>
      <c r="C278" s="489"/>
      <c r="D278" s="48"/>
      <c r="E278" s="48"/>
      <c r="F278" s="54"/>
      <c r="G278" s="47"/>
      <c r="H278" s="48"/>
      <c r="I278" s="54"/>
      <c r="J278" s="344"/>
      <c r="K278" s="431"/>
      <c r="L278" s="431"/>
      <c r="M278" s="431"/>
      <c r="N278" s="431"/>
      <c r="O278" s="431"/>
    </row>
    <row r="279" spans="1:15" s="409" customFormat="1" ht="20.100000000000001" customHeight="1" x14ac:dyDescent="0.25">
      <c r="A279" s="406"/>
      <c r="B279" s="27"/>
      <c r="C279" s="489"/>
      <c r="D279" s="48"/>
      <c r="E279" s="48"/>
      <c r="F279" s="54"/>
      <c r="G279" s="47"/>
      <c r="H279" s="48"/>
      <c r="I279" s="54"/>
      <c r="J279" s="344"/>
      <c r="K279" s="431"/>
      <c r="L279" s="431"/>
      <c r="M279" s="431"/>
      <c r="N279" s="431"/>
      <c r="O279" s="431"/>
    </row>
    <row r="280" spans="1:15" s="409" customFormat="1" ht="20.100000000000001" customHeight="1" x14ac:dyDescent="0.25">
      <c r="A280" s="406"/>
      <c r="B280" s="27"/>
      <c r="C280" s="489"/>
      <c r="D280" s="48"/>
      <c r="E280" s="48"/>
      <c r="F280" s="54"/>
      <c r="G280" s="47"/>
      <c r="H280" s="48"/>
      <c r="I280" s="54"/>
      <c r="J280" s="344"/>
      <c r="K280" s="431"/>
      <c r="L280" s="431"/>
      <c r="M280" s="431"/>
      <c r="N280" s="431"/>
      <c r="O280" s="431"/>
    </row>
    <row r="281" spans="1:15" s="409" customFormat="1" ht="20.100000000000001" customHeight="1" x14ac:dyDescent="0.25">
      <c r="A281" s="406"/>
      <c r="B281" s="27"/>
      <c r="C281" s="489"/>
      <c r="D281" s="48"/>
      <c r="E281" s="48"/>
      <c r="F281" s="54"/>
      <c r="G281" s="47"/>
      <c r="H281" s="48"/>
      <c r="I281" s="54"/>
      <c r="J281" s="344"/>
      <c r="K281" s="431"/>
      <c r="L281" s="431"/>
      <c r="M281" s="431"/>
      <c r="N281" s="431"/>
      <c r="O281" s="431"/>
    </row>
    <row r="282" spans="1:15" s="409" customFormat="1" ht="20.100000000000001" customHeight="1" x14ac:dyDescent="0.25">
      <c r="A282" s="406"/>
      <c r="B282" s="65"/>
      <c r="C282" s="489"/>
      <c r="D282" s="48"/>
      <c r="E282" s="48"/>
      <c r="F282" s="54"/>
      <c r="G282" s="47"/>
      <c r="H282" s="48"/>
      <c r="I282" s="54"/>
      <c r="J282" s="344"/>
      <c r="K282" s="431"/>
      <c r="L282" s="431"/>
      <c r="M282" s="431"/>
      <c r="N282" s="431"/>
      <c r="O282" s="431"/>
    </row>
    <row r="283" spans="1:15" s="409" customFormat="1" ht="20.100000000000001" customHeight="1" x14ac:dyDescent="0.25">
      <c r="A283" s="406"/>
      <c r="B283" s="65"/>
      <c r="C283" s="489"/>
      <c r="D283" s="48"/>
      <c r="E283" s="48"/>
      <c r="F283" s="54"/>
      <c r="G283" s="47"/>
      <c r="H283" s="48"/>
      <c r="I283" s="54"/>
      <c r="J283" s="344"/>
      <c r="K283" s="431"/>
      <c r="L283" s="431"/>
      <c r="M283" s="431"/>
      <c r="N283" s="431"/>
      <c r="O283" s="431"/>
    </row>
    <row r="284" spans="1:15" s="409" customFormat="1" ht="20.100000000000001" customHeight="1" x14ac:dyDescent="0.25">
      <c r="A284" s="406"/>
      <c r="B284" s="65"/>
      <c r="C284" s="489"/>
      <c r="D284" s="48"/>
      <c r="E284" s="48"/>
      <c r="F284" s="54"/>
      <c r="G284" s="47"/>
      <c r="H284" s="48"/>
      <c r="I284" s="54"/>
      <c r="J284" s="344"/>
      <c r="K284" s="431"/>
      <c r="L284" s="431"/>
      <c r="M284" s="431"/>
      <c r="N284" s="431"/>
      <c r="O284" s="431"/>
    </row>
    <row r="285" spans="1:15" s="409" customFormat="1" ht="20.100000000000001" customHeight="1" x14ac:dyDescent="0.25">
      <c r="A285" s="406"/>
      <c r="B285" s="27"/>
      <c r="C285" s="489"/>
      <c r="D285" s="48"/>
      <c r="E285" s="48"/>
      <c r="F285" s="54"/>
      <c r="G285" s="47"/>
      <c r="H285" s="48"/>
      <c r="I285" s="54"/>
      <c r="J285" s="344"/>
      <c r="K285" s="431"/>
      <c r="L285" s="431"/>
      <c r="M285" s="431"/>
      <c r="N285" s="431"/>
      <c r="O285" s="431"/>
    </row>
    <row r="286" spans="1:15" s="409" customFormat="1" ht="20.100000000000001" customHeight="1" thickBot="1" x14ac:dyDescent="0.3">
      <c r="A286" s="406"/>
      <c r="B286" s="27"/>
      <c r="C286" s="489"/>
      <c r="D286" s="175"/>
      <c r="E286" s="176"/>
      <c r="F286" s="177"/>
      <c r="G286" s="175"/>
      <c r="H286" s="176"/>
      <c r="I286" s="177"/>
      <c r="J286" s="344"/>
      <c r="K286" s="431"/>
      <c r="L286" s="431"/>
      <c r="M286" s="431"/>
      <c r="N286" s="431"/>
      <c r="O286" s="431"/>
    </row>
    <row r="287" spans="1:15" s="409" customFormat="1" ht="20.100000000000001" customHeight="1" thickTop="1" thickBot="1" x14ac:dyDescent="0.3">
      <c r="A287" s="406"/>
      <c r="B287" s="469" t="s">
        <v>60</v>
      </c>
      <c r="C287" s="178">
        <f>SUM(C258:C286)</f>
        <v>0</v>
      </c>
      <c r="D287" s="178">
        <f t="shared" ref="D287:F287" si="14">SUM(D258:D286)</f>
        <v>0</v>
      </c>
      <c r="E287" s="178">
        <f t="shared" si="14"/>
        <v>0</v>
      </c>
      <c r="F287" s="178">
        <f t="shared" si="14"/>
        <v>0</v>
      </c>
      <c r="G287" s="352">
        <f t="shared" ref="G287:I287" si="15">SUM(G258:G286)</f>
        <v>0</v>
      </c>
      <c r="H287" s="350">
        <f t="shared" si="15"/>
        <v>0</v>
      </c>
      <c r="I287" s="353">
        <f t="shared" si="15"/>
        <v>0</v>
      </c>
      <c r="J287" s="345"/>
      <c r="K287" s="431"/>
      <c r="L287" s="431"/>
      <c r="M287" s="431"/>
      <c r="N287" s="431"/>
      <c r="O287" s="431"/>
    </row>
    <row r="288" spans="1:15" s="409" customFormat="1" ht="24" customHeight="1" thickTop="1" thickBot="1" x14ac:dyDescent="0.3">
      <c r="A288" s="406"/>
      <c r="B288" s="480" t="s">
        <v>61</v>
      </c>
      <c r="C288" s="68">
        <f>ROUND((C61+C94+C126+C159+C191+C224+C256+C287),0)</f>
        <v>0</v>
      </c>
      <c r="D288" s="68" t="str">
        <f>IF(ROUND((D61+D94+D126+D159+D191+D224+D256+D287),0)=0,"N/A",ROUND((D61+D94+D126+D159+D191+D224+D256+D287),0))</f>
        <v>N/A</v>
      </c>
      <c r="E288" s="68" t="str">
        <f t="shared" ref="E288:F288" si="16">IF(ROUND((E61+E94+E126+E159+E191+E224+E256+E287),0)=0,"N/A",ROUND((E61+E94+E126+E159+E191+E224+E256+E287),0))</f>
        <v>N/A</v>
      </c>
      <c r="F288" s="68" t="str">
        <f t="shared" si="16"/>
        <v>N/A</v>
      </c>
      <c r="G288" s="354" t="e">
        <f>ROUND((G61+G94+G126+G159+G191+G224+G256+G287+#REF!),0)</f>
        <v>#REF!</v>
      </c>
      <c r="H288" s="337" t="e">
        <f>ROUND((H61+H94+H126+H159+H191+H224+H256+H287+#REF!),0)</f>
        <v>#REF!</v>
      </c>
      <c r="I288" s="69" t="e">
        <f>ROUND((I61+I94+I126+I159+I191+I224+I256+I287+#REF!),0)</f>
        <v>#REF!</v>
      </c>
      <c r="J288" s="346"/>
      <c r="K288" s="431"/>
      <c r="L288" s="431"/>
      <c r="M288" s="431"/>
      <c r="N288" s="431"/>
      <c r="O288" s="431"/>
    </row>
    <row r="289" spans="2:10" ht="30.75" customHeight="1" thickBot="1" x14ac:dyDescent="0.3">
      <c r="B289" s="481" t="s">
        <v>62</v>
      </c>
      <c r="C289" s="482">
        <f>'1. Funding and Enrollment'!C17</f>
        <v>20000</v>
      </c>
      <c r="D289" s="165"/>
      <c r="E289" s="165"/>
      <c r="F289" s="165"/>
      <c r="G289" s="338" t="str">
        <f>VLOOKUP($E1,'Allocation Chart'!$A$2:$X$46,20,)</f>
        <v>TBD 1</v>
      </c>
      <c r="H289" s="338" t="str">
        <f>VLOOKUP($E1,'Allocation Chart'!$A$2:$X$46,21,)</f>
        <v>TBD 2</v>
      </c>
      <c r="I289" s="170" t="str">
        <f>VLOOKUP($E1,'Allocation Chart'!$A$2:$X$46,22,)</f>
        <v>TBD 3</v>
      </c>
      <c r="J289" s="347"/>
    </row>
    <row r="290" spans="2:10" ht="24" customHeight="1" x14ac:dyDescent="0.25">
      <c r="B290" s="483" t="s">
        <v>63</v>
      </c>
      <c r="C290" s="66" t="str">
        <f>IF(C289=C288,"Yes","No")</f>
        <v>No</v>
      </c>
      <c r="D290" s="66" t="str">
        <f>IF($C289=D288,"Yes",IF(D288="N/A","N/A","No"))</f>
        <v>N/A</v>
      </c>
      <c r="E290" s="66" t="str">
        <f t="shared" ref="E290:F290" si="17">IF($C289=E288,"Yes",IF(E288="N/A","N/A","No"))</f>
        <v>N/A</v>
      </c>
      <c r="F290" s="66" t="str">
        <f t="shared" si="17"/>
        <v>N/A</v>
      </c>
      <c r="G290" s="66" t="e">
        <f>IF(G289=G288,"Yes","No")</f>
        <v>#REF!</v>
      </c>
      <c r="H290" s="66" t="e">
        <f t="shared" ref="H290:I290" si="18">IF(H289=H288,"Yes","No")</f>
        <v>#REF!</v>
      </c>
      <c r="I290" s="66" t="e">
        <f t="shared" si="18"/>
        <v>#REF!</v>
      </c>
      <c r="J290" s="484"/>
    </row>
    <row r="291" spans="2:10" hidden="1" x14ac:dyDescent="0.25">
      <c r="B291" s="485"/>
      <c r="C291" s="486"/>
      <c r="D291" s="485"/>
      <c r="E291" s="485"/>
      <c r="F291" s="485"/>
      <c r="G291" s="485"/>
      <c r="H291" s="485"/>
      <c r="I291" s="485"/>
    </row>
  </sheetData>
  <sheetProtection sheet="1" insertRows="0" deleteRows="0" selectLockedCells="1"/>
  <protectedRanges>
    <protectedRange sqref="F161:J190 F96:J125" name="Summary Worksheet"/>
  </protectedRanges>
  <mergeCells count="16">
    <mergeCell ref="A1:B1"/>
    <mergeCell ref="B192:F192"/>
    <mergeCell ref="B225:F225"/>
    <mergeCell ref="B257:F257"/>
    <mergeCell ref="B6:F6"/>
    <mergeCell ref="B8:F8"/>
    <mergeCell ref="B62:F62"/>
    <mergeCell ref="B95:F95"/>
    <mergeCell ref="B127:F127"/>
    <mergeCell ref="B160:F160"/>
    <mergeCell ref="C5:F5"/>
    <mergeCell ref="C1:D1"/>
    <mergeCell ref="E1:F1"/>
    <mergeCell ref="C2:F2"/>
    <mergeCell ref="C3:F3"/>
    <mergeCell ref="C4:F4"/>
  </mergeCells>
  <conditionalFormatting sqref="C290:F290">
    <cfRule type="cellIs" dxfId="14" priority="4" operator="equal">
      <formula>"N/A"</formula>
    </cfRule>
  </conditionalFormatting>
  <conditionalFormatting sqref="C290:J290">
    <cfRule type="cellIs" dxfId="13" priority="1" operator="equal">
      <formula>"Yes"</formula>
    </cfRule>
    <cfRule type="cellIs" dxfId="12" priority="3" operator="equal">
      <formula>"No"</formula>
    </cfRule>
  </conditionalFormatting>
  <printOptions horizontalCentered="1"/>
  <pageMargins left="0.1" right="0.1" top="0.6" bottom="0.5" header="0.3" footer="0.3"/>
  <pageSetup fitToHeight="0" orientation="landscape" r:id="rId1"/>
  <headerFooter>
    <oddFooter>&amp;R&amp;"Arial,Regular"&amp;8Minnesota Department of Education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27"/>
  <sheetViews>
    <sheetView showRuler="0" zoomScale="115" zoomScaleNormal="115" zoomScaleSheetLayoutView="130" zoomScalePageLayoutView="90" workbookViewId="0">
      <selection activeCell="B4" sqref="B4"/>
    </sheetView>
  </sheetViews>
  <sheetFormatPr defaultColWidth="0" defaultRowHeight="15" zeroHeight="1" x14ac:dyDescent="0.25"/>
  <cols>
    <col min="1" max="2" width="14.140625" style="15" customWidth="1"/>
    <col min="3" max="3" width="9.42578125" style="15" customWidth="1"/>
    <col min="4" max="4" width="24.42578125" style="15" customWidth="1"/>
    <col min="5" max="5" width="10.85546875" style="15" customWidth="1"/>
    <col min="6" max="6" width="5.42578125" style="15" customWidth="1"/>
    <col min="7" max="7" width="2.5703125" style="15" customWidth="1"/>
    <col min="8" max="8" width="32.28515625" style="15" customWidth="1"/>
    <col min="9" max="9" width="4.140625" style="15" customWidth="1"/>
    <col min="10" max="16384" width="8.7109375" style="15" hidden="1"/>
  </cols>
  <sheetData>
    <row r="1" spans="1:8" ht="30" customHeight="1" thickBot="1" x14ac:dyDescent="0.3">
      <c r="A1" s="71" t="s">
        <v>64</v>
      </c>
      <c r="B1" s="72"/>
      <c r="C1" s="73"/>
      <c r="D1" s="73"/>
      <c r="E1" s="74" t="s">
        <v>31</v>
      </c>
      <c r="F1" s="655" t="str">
        <f>'1. Funding and Enrollment'!B4</f>
        <v>Sample</v>
      </c>
      <c r="G1" s="656"/>
      <c r="H1" s="657"/>
    </row>
    <row r="2" spans="1:8" ht="69" customHeight="1" thickTop="1" x14ac:dyDescent="0.25">
      <c r="A2" s="648" t="s">
        <v>295</v>
      </c>
      <c r="B2" s="649"/>
      <c r="C2" s="649"/>
      <c r="D2" s="649"/>
      <c r="E2" s="649"/>
      <c r="F2" s="649"/>
      <c r="G2" s="649"/>
      <c r="H2" s="650"/>
    </row>
    <row r="3" spans="1:8" ht="8.1" customHeight="1" x14ac:dyDescent="0.25">
      <c r="A3" s="16"/>
      <c r="B3" s="17"/>
      <c r="C3" s="18"/>
      <c r="D3" s="18"/>
      <c r="E3" s="18"/>
      <c r="F3" s="18"/>
      <c r="G3" s="19"/>
      <c r="H3" s="20"/>
    </row>
    <row r="4" spans="1:8" ht="18" customHeight="1" x14ac:dyDescent="0.25">
      <c r="A4" s="21" t="s">
        <v>65</v>
      </c>
      <c r="B4" s="162"/>
      <c r="C4" s="22"/>
      <c r="D4" s="22" t="s">
        <v>66</v>
      </c>
      <c r="E4" s="22"/>
      <c r="F4" s="22"/>
      <c r="G4" s="18"/>
      <c r="H4" s="23"/>
    </row>
    <row r="5" spans="1:8" ht="18" customHeight="1" x14ac:dyDescent="0.25">
      <c r="A5" s="21" t="s">
        <v>67</v>
      </c>
      <c r="B5" s="162"/>
      <c r="C5" s="22"/>
      <c r="D5" s="660" t="s">
        <v>405</v>
      </c>
      <c r="E5" s="661"/>
      <c r="F5" s="661"/>
      <c r="G5" s="661"/>
      <c r="H5" s="662"/>
    </row>
    <row r="6" spans="1:8" ht="18" customHeight="1" x14ac:dyDescent="0.25">
      <c r="A6" s="21" t="s">
        <v>68</v>
      </c>
      <c r="B6" s="162"/>
      <c r="C6" s="22"/>
      <c r="D6" s="661"/>
      <c r="E6" s="661"/>
      <c r="F6" s="661"/>
      <c r="G6" s="661"/>
      <c r="H6" s="662"/>
    </row>
    <row r="7" spans="1:8" ht="18" customHeight="1" x14ac:dyDescent="0.25">
      <c r="A7" s="21" t="s">
        <v>69</v>
      </c>
      <c r="B7" s="162"/>
      <c r="C7" s="22"/>
      <c r="D7" s="22"/>
      <c r="E7" s="18"/>
      <c r="F7" s="18"/>
      <c r="G7" s="18"/>
      <c r="H7" s="172"/>
    </row>
    <row r="8" spans="1:8" ht="18" customHeight="1" x14ac:dyDescent="0.25">
      <c r="A8" s="21" t="s">
        <v>70</v>
      </c>
      <c r="B8" s="162"/>
      <c r="C8" s="22"/>
      <c r="D8" s="658" t="s">
        <v>406</v>
      </c>
      <c r="E8" s="658"/>
      <c r="F8" s="658"/>
      <c r="G8" s="658"/>
      <c r="H8" s="659"/>
    </row>
    <row r="9" spans="1:8" ht="18" customHeight="1" x14ac:dyDescent="0.25">
      <c r="A9" s="21" t="s">
        <v>71</v>
      </c>
      <c r="B9" s="162"/>
      <c r="C9" s="22"/>
      <c r="D9" s="658"/>
      <c r="E9" s="658"/>
      <c r="F9" s="658"/>
      <c r="G9" s="658"/>
      <c r="H9" s="659"/>
    </row>
    <row r="10" spans="1:8" ht="18" customHeight="1" x14ac:dyDescent="0.25">
      <c r="A10" s="21" t="s">
        <v>72</v>
      </c>
      <c r="B10" s="162"/>
      <c r="C10" s="22"/>
      <c r="D10" s="658"/>
      <c r="E10" s="658"/>
      <c r="F10" s="658"/>
      <c r="G10" s="658"/>
      <c r="H10" s="659"/>
    </row>
    <row r="11" spans="1:8" ht="18" customHeight="1" x14ac:dyDescent="0.25">
      <c r="A11" s="21" t="s">
        <v>73</v>
      </c>
      <c r="B11" s="162"/>
      <c r="C11" s="22"/>
      <c r="D11" s="22"/>
      <c r="E11" s="22"/>
      <c r="F11" s="22"/>
      <c r="G11" s="22"/>
      <c r="H11" s="265"/>
    </row>
    <row r="12" spans="1:8" ht="18" customHeight="1" x14ac:dyDescent="0.25">
      <c r="A12" s="21" t="s">
        <v>74</v>
      </c>
      <c r="B12" s="162"/>
      <c r="C12" s="22"/>
      <c r="D12" s="22"/>
      <c r="E12" s="22"/>
      <c r="F12" s="22"/>
      <c r="G12" s="22"/>
      <c r="H12" s="265"/>
    </row>
    <row r="13" spans="1:8" ht="18" customHeight="1" x14ac:dyDescent="0.25">
      <c r="A13" s="21" t="s">
        <v>75</v>
      </c>
      <c r="B13" s="162"/>
      <c r="C13" s="22"/>
      <c r="D13" s="22"/>
      <c r="E13" s="22"/>
      <c r="F13" s="22"/>
      <c r="G13" s="22"/>
      <c r="H13" s="265"/>
    </row>
    <row r="14" spans="1:8" ht="18" customHeight="1" x14ac:dyDescent="0.25">
      <c r="A14" s="21" t="s">
        <v>76</v>
      </c>
      <c r="B14" s="162"/>
      <c r="C14" s="22"/>
      <c r="D14" s="22"/>
      <c r="E14" s="22"/>
      <c r="F14" s="22"/>
      <c r="G14" s="18"/>
      <c r="H14" s="23"/>
    </row>
    <row r="15" spans="1:8" ht="18" customHeight="1" thickBot="1" x14ac:dyDescent="0.3">
      <c r="A15" s="24" t="s">
        <v>77</v>
      </c>
      <c r="B15" s="162"/>
      <c r="C15" s="22"/>
      <c r="D15" s="22"/>
      <c r="E15" s="22"/>
      <c r="F15" s="22"/>
      <c r="G15" s="18"/>
      <c r="H15" s="23"/>
    </row>
    <row r="16" spans="1:8" ht="16.5" thickTop="1" thickBot="1" x14ac:dyDescent="0.3">
      <c r="A16" s="196" t="s">
        <v>78</v>
      </c>
      <c r="B16" s="197">
        <f>ROUND(SUM(B4:B15),0)</f>
        <v>0</v>
      </c>
      <c r="C16" s="198"/>
      <c r="D16" s="198"/>
      <c r="E16" s="198"/>
      <c r="F16" s="198"/>
      <c r="G16" s="199"/>
      <c r="H16" s="200"/>
    </row>
    <row r="17" spans="1:8" ht="15.75" thickBot="1" x14ac:dyDescent="0.3">
      <c r="A17" s="25"/>
      <c r="B17" s="25"/>
      <c r="C17" s="25"/>
      <c r="D17" s="25"/>
      <c r="E17" s="25"/>
      <c r="F17" s="25"/>
      <c r="G17" s="25"/>
      <c r="H17" s="25"/>
    </row>
    <row r="18" spans="1:8" ht="23.25" customHeight="1" thickBot="1" x14ac:dyDescent="0.3">
      <c r="A18" s="651" t="s">
        <v>79</v>
      </c>
      <c r="B18" s="652"/>
      <c r="C18" s="653">
        <f>'1. Funding and Enrollment'!C17</f>
        <v>20000</v>
      </c>
      <c r="D18" s="654"/>
      <c r="E18" s="14"/>
      <c r="F18" s="14"/>
      <c r="G18" s="14"/>
      <c r="H18" s="14"/>
    </row>
    <row r="19" spans="1:8" x14ac:dyDescent="0.25">
      <c r="A19" s="86" t="s">
        <v>80</v>
      </c>
      <c r="B19" s="86"/>
      <c r="C19" s="66" t="str">
        <f>IF(B16=C18,"Yes","No")</f>
        <v>No</v>
      </c>
      <c r="D19" s="14"/>
      <c r="E19" s="14"/>
      <c r="F19" s="14"/>
      <c r="G19" s="14"/>
      <c r="H19" s="14"/>
    </row>
    <row r="20" spans="1:8" x14ac:dyDescent="0.25">
      <c r="A20" s="14"/>
      <c r="B20" s="14"/>
      <c r="C20" s="14"/>
      <c r="D20" s="14"/>
      <c r="E20" s="14"/>
      <c r="F20" s="14"/>
      <c r="G20" s="14"/>
      <c r="H20" s="14"/>
    </row>
    <row r="21" spans="1:8" ht="15.75" hidden="1" x14ac:dyDescent="0.25">
      <c r="A21" s="14"/>
      <c r="B21" s="14"/>
      <c r="C21" s="14"/>
      <c r="D21" s="14"/>
      <c r="E21" s="26"/>
      <c r="F21" s="14"/>
      <c r="G21" s="14"/>
      <c r="H21" s="14"/>
    </row>
    <row r="22" spans="1:8" ht="15.75" hidden="1" x14ac:dyDescent="0.25">
      <c r="A22" s="14"/>
      <c r="B22" s="14"/>
      <c r="C22" s="14"/>
      <c r="D22" s="14"/>
      <c r="E22" s="26"/>
      <c r="F22" s="14"/>
      <c r="G22" s="14"/>
      <c r="H22" s="14"/>
    </row>
    <row r="23" spans="1:8" hidden="1" x14ac:dyDescent="0.25">
      <c r="A23" s="14"/>
      <c r="B23" s="14"/>
      <c r="C23" s="14"/>
      <c r="D23" s="14"/>
      <c r="E23" s="14"/>
      <c r="F23" s="14"/>
      <c r="G23" s="14"/>
      <c r="H23" s="14"/>
    </row>
    <row r="24" spans="1:8" hidden="1" x14ac:dyDescent="0.25">
      <c r="A24" s="14"/>
      <c r="B24" s="14"/>
      <c r="C24" s="14"/>
      <c r="D24" s="14"/>
      <c r="E24" s="14"/>
      <c r="F24" s="14"/>
      <c r="G24" s="14"/>
      <c r="H24" s="14"/>
    </row>
    <row r="25" spans="1:8" hidden="1" x14ac:dyDescent="0.25">
      <c r="A25" s="14"/>
      <c r="B25" s="14"/>
      <c r="C25" s="14"/>
      <c r="D25" s="14"/>
      <c r="E25" s="14"/>
      <c r="F25" s="14"/>
      <c r="G25" s="14"/>
      <c r="H25" s="14"/>
    </row>
    <row r="26" spans="1:8" hidden="1" x14ac:dyDescent="0.25">
      <c r="A26" s="14"/>
      <c r="B26" s="14"/>
      <c r="C26" s="14"/>
      <c r="D26" s="14"/>
      <c r="E26" s="14"/>
      <c r="F26" s="14"/>
      <c r="G26" s="14"/>
      <c r="H26" s="14"/>
    </row>
    <row r="27" spans="1:8" x14ac:dyDescent="0.25"/>
  </sheetData>
  <sheetProtection sheet="1" selectLockedCells="1"/>
  <mergeCells count="6">
    <mergeCell ref="A2:H2"/>
    <mergeCell ref="A18:B18"/>
    <mergeCell ref="C18:D18"/>
    <mergeCell ref="F1:H1"/>
    <mergeCell ref="D8:H10"/>
    <mergeCell ref="D5:H6"/>
  </mergeCells>
  <phoneticPr fontId="1" type="noConversion"/>
  <conditionalFormatting sqref="C19">
    <cfRule type="cellIs" dxfId="11" priority="1" operator="equal">
      <formula>"Yes"</formula>
    </cfRule>
    <cfRule type="cellIs" dxfId="10" priority="2" operator="equal">
      <formula>"No"</formula>
    </cfRule>
  </conditionalFormatting>
  <printOptions horizontalCentered="1"/>
  <pageMargins left="0.7" right="0.7" top="0.75" bottom="0.75" header="0.3" footer="0.3"/>
  <pageSetup orientation="landscape" r:id="rId1"/>
  <headerFooter>
    <oddFooter>&amp;R&amp;"Arial,Regular"&amp;8Minnesota Department of Education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45"/>
  <sheetViews>
    <sheetView zoomScaleNormal="100" workbookViewId="0">
      <selection sqref="A1:H43"/>
    </sheetView>
  </sheetViews>
  <sheetFormatPr defaultColWidth="0" defaultRowHeight="15" zeroHeight="1" x14ac:dyDescent="0.25"/>
  <cols>
    <col min="1" max="1" width="17.85546875" style="92" customWidth="1"/>
    <col min="2" max="2" width="34.7109375" style="92" customWidth="1"/>
    <col min="3" max="3" width="26.42578125" style="92" customWidth="1"/>
    <col min="4" max="8" width="19.42578125" style="92" customWidth="1"/>
    <col min="9" max="9" width="9.140625" style="92" customWidth="1"/>
    <col min="10" max="16384" width="9.140625" style="92" hidden="1"/>
  </cols>
  <sheetData>
    <row r="1" spans="1:8" ht="18.75" x14ac:dyDescent="0.3">
      <c r="A1" s="488" t="s">
        <v>1860</v>
      </c>
      <c r="B1" s="165"/>
      <c r="C1" s="165"/>
      <c r="D1" s="165"/>
      <c r="E1" s="165"/>
      <c r="F1" s="165"/>
      <c r="G1" s="165"/>
      <c r="H1" s="165"/>
    </row>
    <row r="2" spans="1:8" ht="64.5" customHeight="1" x14ac:dyDescent="0.25">
      <c r="A2" s="664" t="s">
        <v>1861</v>
      </c>
      <c r="B2" s="664"/>
      <c r="C2" s="664"/>
      <c r="D2" s="664"/>
      <c r="E2" s="664"/>
      <c r="F2" s="664"/>
      <c r="G2" s="664"/>
      <c r="H2" s="664"/>
    </row>
    <row r="3" spans="1:8" x14ac:dyDescent="0.25"/>
    <row r="4" spans="1:8" x14ac:dyDescent="0.25">
      <c r="A4" s="93" t="s">
        <v>1</v>
      </c>
      <c r="B4" s="665" t="str">
        <f>'1. Funding and Enrollment'!B4:C4</f>
        <v>Sample</v>
      </c>
      <c r="C4" s="665"/>
    </row>
    <row r="5" spans="1:8" x14ac:dyDescent="0.25">
      <c r="A5" s="93" t="s">
        <v>1871</v>
      </c>
      <c r="B5" s="663">
        <f>'1. Funding and Enrollment'!C17</f>
        <v>20000</v>
      </c>
      <c r="C5" s="663"/>
    </row>
    <row r="6" spans="1:8" x14ac:dyDescent="0.25">
      <c r="A6" s="94"/>
      <c r="B6" s="95"/>
      <c r="C6" s="96"/>
    </row>
    <row r="7" spans="1:8" x14ac:dyDescent="0.25">
      <c r="A7" s="97" t="s">
        <v>81</v>
      </c>
      <c r="B7" s="97"/>
    </row>
    <row r="8" spans="1:8" x14ac:dyDescent="0.25">
      <c r="A8" s="669" t="s">
        <v>407</v>
      </c>
      <c r="B8" s="550"/>
      <c r="C8" s="550"/>
      <c r="D8" s="567" t="s">
        <v>5</v>
      </c>
      <c r="E8" s="668" t="s">
        <v>6</v>
      </c>
      <c r="F8" s="668"/>
      <c r="G8" s="668"/>
      <c r="H8" s="668"/>
    </row>
    <row r="9" spans="1:8" x14ac:dyDescent="0.25">
      <c r="A9" s="550"/>
      <c r="B9" s="550"/>
      <c r="C9" s="550"/>
      <c r="D9" s="567"/>
      <c r="E9" s="98" t="s">
        <v>8</v>
      </c>
      <c r="F9" s="98" t="s">
        <v>9</v>
      </c>
      <c r="G9" s="98" t="s">
        <v>16</v>
      </c>
      <c r="H9" s="98" t="s">
        <v>17</v>
      </c>
    </row>
    <row r="10" spans="1:8" x14ac:dyDescent="0.25">
      <c r="A10" s="670" t="s">
        <v>18</v>
      </c>
      <c r="B10" s="670"/>
      <c r="C10" s="670"/>
      <c r="D10" s="308">
        <f>'1. Funding and Enrollment'!D32</f>
        <v>62000</v>
      </c>
      <c r="E10" s="99">
        <f>'1. Funding and Enrollment'!E32</f>
        <v>5</v>
      </c>
      <c r="F10" s="99">
        <f>'1. Funding and Enrollment'!F32</f>
        <v>20</v>
      </c>
      <c r="G10" s="192">
        <f>'1. Funding and Enrollment'!G32</f>
        <v>0</v>
      </c>
      <c r="H10" s="99">
        <f>'1. Funding and Enrollment'!H32</f>
        <v>25</v>
      </c>
    </row>
    <row r="11" spans="1:8" x14ac:dyDescent="0.25">
      <c r="A11" s="670" t="s">
        <v>82</v>
      </c>
      <c r="B11" s="670"/>
      <c r="C11" s="670"/>
      <c r="D11" s="308">
        <f>'1. Funding and Enrollment'!D33</f>
        <v>0</v>
      </c>
      <c r="E11" s="99">
        <f>'1. Funding and Enrollment'!E33</f>
        <v>0</v>
      </c>
      <c r="F11" s="99">
        <f>'1. Funding and Enrollment'!F33</f>
        <v>0</v>
      </c>
      <c r="G11" s="192">
        <f>'1. Funding and Enrollment'!G33</f>
        <v>0</v>
      </c>
      <c r="H11" s="99">
        <f>'1. Funding and Enrollment'!H33</f>
        <v>0</v>
      </c>
    </row>
    <row r="12" spans="1:8" x14ac:dyDescent="0.25">
      <c r="A12" s="670" t="s">
        <v>20</v>
      </c>
      <c r="B12" s="670"/>
      <c r="C12" s="670"/>
      <c r="D12" s="308">
        <f>'1. Funding and Enrollment'!D34</f>
        <v>62000</v>
      </c>
      <c r="E12" s="99">
        <f>'1. Funding and Enrollment'!E34</f>
        <v>5</v>
      </c>
      <c r="F12" s="99">
        <f>'1. Funding and Enrollment'!F34</f>
        <v>20</v>
      </c>
      <c r="G12" s="192">
        <f>'1. Funding and Enrollment'!G34</f>
        <v>0</v>
      </c>
      <c r="H12" s="99">
        <f>'1. Funding and Enrollment'!H34</f>
        <v>25</v>
      </c>
    </row>
    <row r="13" spans="1:8" x14ac:dyDescent="0.25">
      <c r="A13" s="100"/>
      <c r="B13" s="100"/>
      <c r="C13" s="100"/>
      <c r="D13" s="101"/>
      <c r="E13" s="102"/>
      <c r="F13" s="102"/>
      <c r="G13" s="103"/>
    </row>
    <row r="14" spans="1:8" ht="15.75" x14ac:dyDescent="0.25">
      <c r="A14" s="680" t="s">
        <v>83</v>
      </c>
      <c r="B14" s="681"/>
      <c r="C14" s="681"/>
      <c r="D14" s="681"/>
      <c r="E14" s="681"/>
      <c r="F14" s="681"/>
      <c r="G14" s="682"/>
    </row>
    <row r="15" spans="1:8" ht="15" customHeight="1" x14ac:dyDescent="0.25">
      <c r="A15" s="666" t="s">
        <v>84</v>
      </c>
      <c r="B15" s="666"/>
      <c r="C15" s="667" t="str">
        <f>'1. Funding and Enrollment'!C8</f>
        <v>March</v>
      </c>
      <c r="D15" s="561" t="s">
        <v>5</v>
      </c>
      <c r="E15" s="668" t="s">
        <v>6</v>
      </c>
      <c r="F15" s="668"/>
      <c r="G15" s="683" t="s">
        <v>7</v>
      </c>
    </row>
    <row r="16" spans="1:8" x14ac:dyDescent="0.25">
      <c r="A16" s="666"/>
      <c r="B16" s="666"/>
      <c r="C16" s="667"/>
      <c r="D16" s="561"/>
      <c r="E16" s="98" t="s">
        <v>8</v>
      </c>
      <c r="F16" s="98" t="s">
        <v>9</v>
      </c>
      <c r="G16" s="684"/>
    </row>
    <row r="17" spans="1:9" x14ac:dyDescent="0.25">
      <c r="A17" s="678" t="s">
        <v>10</v>
      </c>
      <c r="B17" s="679"/>
      <c r="C17" s="679"/>
      <c r="D17" s="309">
        <f>'1. Funding and Enrollment'!D10</f>
        <v>50000</v>
      </c>
      <c r="E17" s="104">
        <f>'1. Funding and Enrollment'!E10</f>
        <v>5</v>
      </c>
      <c r="F17" s="306"/>
      <c r="G17" s="310">
        <f>'1. Funding and Enrollment'!G10:H10</f>
        <v>10000</v>
      </c>
    </row>
    <row r="18" spans="1:9" x14ac:dyDescent="0.25">
      <c r="A18" s="678" t="s">
        <v>11</v>
      </c>
      <c r="B18" s="679"/>
      <c r="C18" s="679"/>
      <c r="D18" s="309">
        <f>'1. Funding and Enrollment'!D11</f>
        <v>12000</v>
      </c>
      <c r="E18" s="307"/>
      <c r="F18" s="105">
        <f>'1. Funding and Enrollment'!F11</f>
        <v>20</v>
      </c>
      <c r="G18" s="310">
        <f>'1. Funding and Enrollment'!G11:H11</f>
        <v>8500</v>
      </c>
    </row>
    <row r="19" spans="1:9" ht="28.5" customHeight="1" x14ac:dyDescent="0.25">
      <c r="A19" s="678" t="s">
        <v>408</v>
      </c>
      <c r="B19" s="679"/>
      <c r="C19" s="679"/>
      <c r="D19" s="309">
        <f>'1. Funding and Enrollment'!D12</f>
        <v>0</v>
      </c>
      <c r="E19" s="104">
        <f>'1. Funding and Enrollment'!E12</f>
        <v>0</v>
      </c>
      <c r="F19" s="307"/>
      <c r="G19" s="310">
        <f>'1. Funding and Enrollment'!G12:H12</f>
        <v>0</v>
      </c>
    </row>
    <row r="20" spans="1:9" x14ac:dyDescent="0.25">
      <c r="A20" s="106"/>
      <c r="B20" s="107"/>
      <c r="C20" s="107"/>
      <c r="D20" s="108"/>
      <c r="E20" s="109"/>
      <c r="F20" s="110"/>
      <c r="G20" s="111"/>
    </row>
    <row r="21" spans="1:9" x14ac:dyDescent="0.25">
      <c r="A21" s="100" t="s">
        <v>85</v>
      </c>
      <c r="B21" s="112"/>
      <c r="C21" s="112"/>
      <c r="D21" s="108"/>
      <c r="E21" s="109"/>
      <c r="F21" s="109"/>
      <c r="G21" s="109"/>
      <c r="I21" s="110"/>
    </row>
    <row r="22" spans="1:9" x14ac:dyDescent="0.25">
      <c r="A22" s="692" t="s">
        <v>86</v>
      </c>
      <c r="B22" s="693"/>
      <c r="C22" s="694"/>
      <c r="D22" s="113" t="s">
        <v>87</v>
      </c>
      <c r="E22" s="113" t="s">
        <v>8</v>
      </c>
      <c r="F22" s="113" t="s">
        <v>9</v>
      </c>
      <c r="G22" s="113" t="s">
        <v>16</v>
      </c>
      <c r="H22" s="113" t="s">
        <v>17</v>
      </c>
    </row>
    <row r="23" spans="1:9" x14ac:dyDescent="0.25">
      <c r="A23" s="672" t="s">
        <v>88</v>
      </c>
      <c r="B23" s="672"/>
      <c r="C23" s="672"/>
      <c r="D23" s="371">
        <f>'1. Funding and Enrollment'!H19</f>
        <v>0</v>
      </c>
      <c r="E23" s="114">
        <f>'1. Funding and Enrollment'!E19</f>
        <v>0</v>
      </c>
      <c r="F23" s="306"/>
      <c r="G23" s="306"/>
      <c r="H23" s="695">
        <f>E23+F24+G25</f>
        <v>0</v>
      </c>
    </row>
    <row r="24" spans="1:9" x14ac:dyDescent="0.25">
      <c r="A24" s="672" t="s">
        <v>89</v>
      </c>
      <c r="B24" s="672"/>
      <c r="C24" s="672"/>
      <c r="D24" s="371">
        <f>'1. Funding and Enrollment'!H20</f>
        <v>0</v>
      </c>
      <c r="E24" s="306"/>
      <c r="F24" s="114">
        <f>'1. Funding and Enrollment'!F20</f>
        <v>0</v>
      </c>
      <c r="G24" s="306"/>
      <c r="H24" s="696"/>
    </row>
    <row r="25" spans="1:9" x14ac:dyDescent="0.25">
      <c r="A25" s="675" t="s">
        <v>90</v>
      </c>
      <c r="B25" s="676"/>
      <c r="C25" s="677"/>
      <c r="D25" s="371">
        <f>'1. Funding and Enrollment'!H21</f>
        <v>0</v>
      </c>
      <c r="E25" s="306"/>
      <c r="F25" s="306"/>
      <c r="G25" s="193">
        <f>'1. Funding and Enrollment'!E21</f>
        <v>0</v>
      </c>
      <c r="H25" s="697"/>
    </row>
    <row r="26" spans="1:9" x14ac:dyDescent="0.25">
      <c r="A26" s="675" t="s">
        <v>91</v>
      </c>
      <c r="B26" s="676"/>
      <c r="C26" s="677"/>
      <c r="D26" s="371" t="str">
        <f>'1. Funding and Enrollment'!E24</f>
        <v>Yes</v>
      </c>
      <c r="E26" s="306"/>
      <c r="F26" s="306"/>
      <c r="G26" s="306"/>
      <c r="H26" s="306"/>
    </row>
    <row r="27" spans="1:9" x14ac:dyDescent="0.25">
      <c r="A27" s="675" t="s">
        <v>92</v>
      </c>
      <c r="B27" s="676"/>
      <c r="C27" s="677"/>
      <c r="D27" s="371" t="str">
        <f>'1. Funding and Enrollment'!E24</f>
        <v>Yes</v>
      </c>
      <c r="E27" s="306"/>
      <c r="F27" s="306"/>
      <c r="G27" s="306"/>
      <c r="H27" s="306"/>
    </row>
    <row r="28" spans="1:9" x14ac:dyDescent="0.25">
      <c r="A28" s="672" t="s">
        <v>409</v>
      </c>
      <c r="B28" s="672"/>
      <c r="C28" s="672"/>
      <c r="D28" s="371" t="str">
        <f>'1. Funding and Enrollment'!D23</f>
        <v>No</v>
      </c>
      <c r="E28" s="372">
        <f>'1. Funding and Enrollment'!D19</f>
        <v>0</v>
      </c>
      <c r="F28" s="372">
        <f>'1. Funding and Enrollment'!D20</f>
        <v>0</v>
      </c>
      <c r="G28" s="311">
        <f>'1. Funding and Enrollment'!D21</f>
        <v>0</v>
      </c>
      <c r="H28" s="372">
        <f>SUM(E28+F28+G28)</f>
        <v>0</v>
      </c>
    </row>
    <row r="29" spans="1:9" ht="15" customHeight="1" x14ac:dyDescent="0.25">
      <c r="A29" s="672" t="s">
        <v>93</v>
      </c>
      <c r="B29" s="672"/>
      <c r="C29" s="672"/>
      <c r="D29" s="115" t="e">
        <f>'1. Funding and Enrollment'!#REF!</f>
        <v>#REF!</v>
      </c>
      <c r="E29" s="114">
        <f>'1. Funding and Enrollment'!E28</f>
        <v>0</v>
      </c>
      <c r="F29" s="114">
        <f>'1. Funding and Enrollment'!F28</f>
        <v>0</v>
      </c>
      <c r="G29" s="194">
        <f>'1. Funding and Enrollment'!G28</f>
        <v>0</v>
      </c>
      <c r="H29" s="114">
        <f>E29+F29</f>
        <v>0</v>
      </c>
    </row>
    <row r="30" spans="1:9" x14ac:dyDescent="0.25">
      <c r="A30" s="686" t="s">
        <v>94</v>
      </c>
      <c r="B30" s="686"/>
      <c r="C30" s="686"/>
      <c r="D30" s="687"/>
      <c r="E30" s="698">
        <f>'1. Funding and Enrollment'!D28</f>
        <v>0</v>
      </c>
      <c r="F30" s="698"/>
      <c r="G30" s="698"/>
      <c r="H30" s="698"/>
    </row>
    <row r="31" spans="1:9" x14ac:dyDescent="0.25">
      <c r="A31" s="688"/>
      <c r="B31" s="688"/>
      <c r="C31" s="688"/>
      <c r="D31" s="689"/>
      <c r="E31" s="685">
        <f>'1. Funding and Enrollment'!C28</f>
        <v>0</v>
      </c>
      <c r="F31" s="685"/>
      <c r="G31" s="685"/>
      <c r="H31" s="685"/>
    </row>
    <row r="32" spans="1:9" x14ac:dyDescent="0.25">
      <c r="A32" s="116"/>
      <c r="B32" s="116"/>
      <c r="C32" s="116"/>
    </row>
    <row r="33" spans="1:8" x14ac:dyDescent="0.25">
      <c r="A33" s="671" t="s">
        <v>95</v>
      </c>
      <c r="B33" s="671"/>
      <c r="C33" s="671"/>
      <c r="D33" s="113" t="s">
        <v>87</v>
      </c>
      <c r="E33" s="113" t="s">
        <v>8</v>
      </c>
      <c r="F33" s="113" t="s">
        <v>9</v>
      </c>
      <c r="G33" s="113" t="s">
        <v>16</v>
      </c>
      <c r="H33" s="113" t="s">
        <v>17</v>
      </c>
    </row>
    <row r="34" spans="1:8" x14ac:dyDescent="0.25">
      <c r="A34" s="672" t="s">
        <v>96</v>
      </c>
      <c r="B34" s="672"/>
      <c r="C34" s="672"/>
      <c r="D34" s="371" t="str">
        <f>'2. Program Design and Locations'!Y71</f>
        <v>No</v>
      </c>
      <c r="E34" s="117">
        <f>'2. Program Design and Locations'!Y70</f>
        <v>0</v>
      </c>
      <c r="F34" s="306"/>
      <c r="G34" s="306"/>
      <c r="H34" s="690">
        <f>SUM(E34+F35+G36)</f>
        <v>0</v>
      </c>
    </row>
    <row r="35" spans="1:8" x14ac:dyDescent="0.25">
      <c r="A35" s="672" t="s">
        <v>97</v>
      </c>
      <c r="B35" s="672"/>
      <c r="C35" s="672"/>
      <c r="D35" s="371" t="str">
        <f>'2. Program Design and Locations'!Z71</f>
        <v>No</v>
      </c>
      <c r="E35" s="306"/>
      <c r="F35" s="117">
        <f>'2. Program Design and Locations'!AA70</f>
        <v>0</v>
      </c>
      <c r="G35" s="306"/>
      <c r="H35" s="690"/>
    </row>
    <row r="36" spans="1:8" x14ac:dyDescent="0.25">
      <c r="A36" s="672" t="s">
        <v>98</v>
      </c>
      <c r="B36" s="672"/>
      <c r="C36" s="672"/>
      <c r="D36" s="371" t="str">
        <f>'2. Program Design and Locations'!AA71</f>
        <v>Yes</v>
      </c>
      <c r="E36" s="306"/>
      <c r="F36" s="306"/>
      <c r="G36" s="117">
        <f>'2. Program Design and Locations'!Z70</f>
        <v>0</v>
      </c>
      <c r="H36" s="691"/>
    </row>
    <row r="37" spans="1:8" ht="33.75" customHeight="1" x14ac:dyDescent="0.25">
      <c r="A37" s="674" t="s">
        <v>393</v>
      </c>
      <c r="B37" s="674"/>
      <c r="C37" s="674"/>
      <c r="D37" s="168" t="s">
        <v>27</v>
      </c>
      <c r="E37" s="118"/>
      <c r="F37" s="118"/>
      <c r="H37" s="164"/>
    </row>
    <row r="38" spans="1:8" x14ac:dyDescent="0.25">
      <c r="A38" s="116"/>
      <c r="B38" s="116"/>
      <c r="C38" s="116"/>
    </row>
    <row r="39" spans="1:8" x14ac:dyDescent="0.25">
      <c r="A39" s="673" t="s">
        <v>99</v>
      </c>
      <c r="B39" s="673"/>
      <c r="C39" s="673"/>
      <c r="D39" s="113" t="s">
        <v>87</v>
      </c>
      <c r="E39" s="113" t="s">
        <v>100</v>
      </c>
      <c r="F39" s="119" t="s">
        <v>101</v>
      </c>
    </row>
    <row r="40" spans="1:8" x14ac:dyDescent="0.25">
      <c r="A40" s="672" t="s">
        <v>102</v>
      </c>
      <c r="B40" s="672"/>
      <c r="C40" s="672"/>
      <c r="D40" s="371" t="e">
        <f>#REF!</f>
        <v>#REF!</v>
      </c>
      <c r="E40" s="372" t="e">
        <f>#REF!</f>
        <v>#REF!</v>
      </c>
      <c r="F40" s="372" t="e">
        <f>#REF!</f>
        <v>#REF!</v>
      </c>
    </row>
    <row r="41" spans="1:8" x14ac:dyDescent="0.25">
      <c r="A41" s="116"/>
      <c r="B41" s="116"/>
      <c r="C41" s="116"/>
    </row>
    <row r="42" spans="1:8" x14ac:dyDescent="0.25">
      <c r="A42" s="671" t="s">
        <v>103</v>
      </c>
      <c r="B42" s="671"/>
      <c r="C42" s="671"/>
      <c r="D42" s="113" t="s">
        <v>87</v>
      </c>
      <c r="E42" s="120" t="s">
        <v>100</v>
      </c>
      <c r="F42" s="120" t="s">
        <v>104</v>
      </c>
    </row>
    <row r="43" spans="1:8" x14ac:dyDescent="0.25">
      <c r="A43" s="672" t="s">
        <v>105</v>
      </c>
      <c r="B43" s="672"/>
      <c r="C43" s="672"/>
      <c r="D43" s="371" t="str">
        <f>'4. Projected Monthly Costs'!C19</f>
        <v>No</v>
      </c>
      <c r="E43" s="312">
        <f>'1. Funding and Enrollment'!C17</f>
        <v>20000</v>
      </c>
      <c r="F43" s="312">
        <f>'4. Projected Monthly Costs'!B16</f>
        <v>0</v>
      </c>
    </row>
    <row r="44" spans="1:8" x14ac:dyDescent="0.25">
      <c r="D44" s="121"/>
    </row>
    <row r="45" spans="1:8" x14ac:dyDescent="0.25"/>
  </sheetData>
  <sheetProtection selectLockedCells="1" selectUnlockedCells="1"/>
  <protectedRanges>
    <protectedRange sqref="A15 C15 A17:A21 C19:C21 D17:G21 B16:B21 E24 E25:F27 F23:G23 G24 F34:G34 G35 E36:F37 E35 G26:H27" name="Summary Worksheet"/>
    <protectedRange sqref="B11 B8:B9" name="Summary Worksheet_1"/>
  </protectedRanges>
  <mergeCells count="40">
    <mergeCell ref="E31:H31"/>
    <mergeCell ref="A30:D31"/>
    <mergeCell ref="H34:H36"/>
    <mergeCell ref="A22:C22"/>
    <mergeCell ref="A28:C28"/>
    <mergeCell ref="A23:C23"/>
    <mergeCell ref="H23:H25"/>
    <mergeCell ref="E30:H30"/>
    <mergeCell ref="A35:C35"/>
    <mergeCell ref="A26:C26"/>
    <mergeCell ref="A27:C27"/>
    <mergeCell ref="A17:C17"/>
    <mergeCell ref="A18:C18"/>
    <mergeCell ref="A19:C19"/>
    <mergeCell ref="A14:G14"/>
    <mergeCell ref="G15:G16"/>
    <mergeCell ref="A42:C42"/>
    <mergeCell ref="A43:C43"/>
    <mergeCell ref="A24:C24"/>
    <mergeCell ref="A34:C34"/>
    <mergeCell ref="A36:C36"/>
    <mergeCell ref="A39:C39"/>
    <mergeCell ref="A40:C40"/>
    <mergeCell ref="A33:C33"/>
    <mergeCell ref="A37:C37"/>
    <mergeCell ref="A29:C29"/>
    <mergeCell ref="A25:C25"/>
    <mergeCell ref="B5:C5"/>
    <mergeCell ref="A2:H2"/>
    <mergeCell ref="B4:C4"/>
    <mergeCell ref="A15:B16"/>
    <mergeCell ref="C15:C16"/>
    <mergeCell ref="D15:D16"/>
    <mergeCell ref="E15:F15"/>
    <mergeCell ref="A8:C9"/>
    <mergeCell ref="D8:D9"/>
    <mergeCell ref="A10:C10"/>
    <mergeCell ref="A11:C11"/>
    <mergeCell ref="E8:H8"/>
    <mergeCell ref="A12:C12"/>
  </mergeCells>
  <conditionalFormatting sqref="D23:D29">
    <cfRule type="cellIs" dxfId="9" priority="3" operator="equal">
      <formula>"Yes"</formula>
    </cfRule>
    <cfRule type="cellIs" dxfId="8" priority="4" operator="equal">
      <formula>"No"</formula>
    </cfRule>
  </conditionalFormatting>
  <conditionalFormatting sqref="D29">
    <cfRule type="cellIs" dxfId="7" priority="1" operator="equal">
      <formula>"Revise Funding or Enrollment"</formula>
    </cfRule>
    <cfRule type="cellIs" dxfId="6" priority="2" operator="equal">
      <formula>"N/A"</formula>
    </cfRule>
  </conditionalFormatting>
  <conditionalFormatting sqref="D34:D37">
    <cfRule type="cellIs" dxfId="5" priority="9" operator="equal">
      <formula>"Yes"</formula>
    </cfRule>
    <cfRule type="cellIs" dxfId="4" priority="10" operator="equal">
      <formula>"No"</formula>
    </cfRule>
  </conditionalFormatting>
  <conditionalFormatting sqref="D40">
    <cfRule type="cellIs" dxfId="3" priority="7" operator="equal">
      <formula>"Yes"</formula>
    </cfRule>
    <cfRule type="cellIs" dxfId="2" priority="8" operator="equal">
      <formula>"No"</formula>
    </cfRule>
  </conditionalFormatting>
  <conditionalFormatting sqref="D43:D44">
    <cfRule type="cellIs" dxfId="1" priority="5" operator="equal">
      <formula>"Yes"</formula>
    </cfRule>
    <cfRule type="cellIs" dxfId="0" priority="6" operator="equal">
      <formula>"No"</formula>
    </cfRule>
  </conditionalFormatting>
  <pageMargins left="0.7" right="0.7" top="0.75" bottom="0.75" header="0.3" footer="0.3"/>
  <pageSetup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V52"/>
  <sheetViews>
    <sheetView topLeftCell="G1" zoomScale="120" zoomScaleNormal="120" workbookViewId="0">
      <pane ySplit="2" topLeftCell="A23" activePane="bottomLeft" state="frozen"/>
      <selection activeCell="L30" sqref="L30"/>
      <selection pane="bottomLeft" activeCell="L30" sqref="L30"/>
    </sheetView>
  </sheetViews>
  <sheetFormatPr defaultRowHeight="15" x14ac:dyDescent="0.25"/>
  <cols>
    <col min="1" max="1" width="46.7109375" customWidth="1"/>
    <col min="2" max="2" width="14.28515625" style="236" customWidth="1"/>
    <col min="3" max="3" width="15.140625" style="236" customWidth="1"/>
    <col min="4" max="4" width="12.7109375" style="236" customWidth="1"/>
    <col min="5" max="5" width="12.42578125" style="236" customWidth="1"/>
    <col min="6" max="6" width="10.140625" style="236" customWidth="1"/>
    <col min="7" max="7" width="11.7109375" customWidth="1"/>
    <col min="8" max="8" width="11.28515625" style="165" customWidth="1"/>
    <col min="9" max="9" width="11.140625" customWidth="1"/>
    <col min="10" max="10" width="9.140625" style="165" customWidth="1"/>
    <col min="11" max="11" width="15.28515625" customWidth="1"/>
    <col min="12" max="12" width="15.28515625" style="165" customWidth="1"/>
    <col min="13" max="13" width="15.85546875" customWidth="1"/>
    <col min="14" max="14" width="13.7109375" customWidth="1"/>
    <col min="15" max="15" width="13" customWidth="1"/>
    <col min="16" max="16" width="10.7109375" customWidth="1"/>
    <col min="17" max="17" width="9.140625" style="165" customWidth="1"/>
    <col min="18" max="18" width="12.28515625" customWidth="1"/>
    <col min="19" max="19" width="13.85546875" customWidth="1"/>
    <col min="20" max="20" width="12" style="165" customWidth="1"/>
  </cols>
  <sheetData>
    <row r="1" spans="1:22" ht="15.75" thickBot="1" x14ac:dyDescent="0.3">
      <c r="A1" s="224"/>
      <c r="B1" s="702" t="s">
        <v>106</v>
      </c>
      <c r="C1" s="703"/>
      <c r="D1" s="703"/>
      <c r="E1" s="703"/>
      <c r="F1" s="704"/>
      <c r="G1" s="705" t="s">
        <v>107</v>
      </c>
      <c r="H1" s="706"/>
      <c r="I1" s="706"/>
      <c r="J1" s="707"/>
      <c r="K1" s="705" t="s">
        <v>83</v>
      </c>
      <c r="L1" s="706"/>
      <c r="M1" s="706"/>
      <c r="N1" s="707"/>
      <c r="O1" s="226" t="s">
        <v>108</v>
      </c>
      <c r="P1" s="699" t="s">
        <v>109</v>
      </c>
      <c r="Q1" s="700"/>
      <c r="R1" s="701"/>
      <c r="S1" s="241" t="s">
        <v>110</v>
      </c>
      <c r="T1" s="75"/>
      <c r="U1" s="165"/>
      <c r="V1" s="165"/>
    </row>
    <row r="2" spans="1:22" ht="75.75" thickBot="1" x14ac:dyDescent="0.3">
      <c r="A2" s="225" t="s">
        <v>111</v>
      </c>
      <c r="B2" s="238" t="s">
        <v>385</v>
      </c>
      <c r="C2" s="237" t="s">
        <v>112</v>
      </c>
      <c r="D2" s="237" t="s">
        <v>113</v>
      </c>
      <c r="E2" s="237" t="s">
        <v>114</v>
      </c>
      <c r="F2" s="239" t="s">
        <v>115</v>
      </c>
      <c r="G2" s="216" t="s">
        <v>390</v>
      </c>
      <c r="H2" s="216" t="s">
        <v>410</v>
      </c>
      <c r="I2" s="216" t="s">
        <v>389</v>
      </c>
      <c r="J2" s="216" t="s">
        <v>25</v>
      </c>
      <c r="K2" s="216" t="s">
        <v>388</v>
      </c>
      <c r="L2" s="216" t="s">
        <v>411</v>
      </c>
      <c r="M2" s="216" t="s">
        <v>387</v>
      </c>
      <c r="N2" s="216" t="s">
        <v>386</v>
      </c>
      <c r="O2" s="316" t="s">
        <v>62</v>
      </c>
      <c r="P2" s="216" t="s">
        <v>116</v>
      </c>
      <c r="Q2" s="216" t="s">
        <v>117</v>
      </c>
      <c r="R2" s="221" t="s">
        <v>118</v>
      </c>
      <c r="S2" s="240" t="s">
        <v>119</v>
      </c>
      <c r="T2" s="335" t="s">
        <v>37</v>
      </c>
      <c r="U2" s="335" t="s">
        <v>38</v>
      </c>
      <c r="V2" s="335" t="s">
        <v>39</v>
      </c>
    </row>
    <row r="3" spans="1:22" ht="15.75" thickBot="1" x14ac:dyDescent="0.3">
      <c r="A3" s="243" t="s">
        <v>296</v>
      </c>
      <c r="B3" s="232">
        <v>1</v>
      </c>
      <c r="C3" s="229" t="s">
        <v>337</v>
      </c>
      <c r="D3" s="230" t="s">
        <v>380</v>
      </c>
      <c r="E3" s="231" t="s">
        <v>380</v>
      </c>
      <c r="F3" s="233" t="s">
        <v>73</v>
      </c>
      <c r="G3" s="361"/>
      <c r="H3" s="361"/>
      <c r="I3" s="362"/>
      <c r="J3" s="365"/>
      <c r="K3" s="220"/>
      <c r="L3" s="220"/>
      <c r="M3" s="220">
        <v>175000</v>
      </c>
      <c r="N3" s="220"/>
      <c r="O3" s="317"/>
      <c r="P3" s="220"/>
      <c r="Q3" s="320"/>
      <c r="R3" s="223"/>
      <c r="S3" s="269"/>
      <c r="U3" s="165"/>
      <c r="V3" s="165"/>
    </row>
    <row r="4" spans="1:22" ht="15.75" thickBot="1" x14ac:dyDescent="0.3">
      <c r="A4" s="244" t="s">
        <v>297</v>
      </c>
      <c r="B4" s="210">
        <v>2</v>
      </c>
      <c r="C4" s="227" t="s">
        <v>338</v>
      </c>
      <c r="D4" s="211" t="s">
        <v>381</v>
      </c>
      <c r="E4" s="212" t="s">
        <v>381</v>
      </c>
      <c r="F4" s="234" t="s">
        <v>73</v>
      </c>
      <c r="G4" s="363">
        <v>98</v>
      </c>
      <c r="H4" s="363"/>
      <c r="I4" s="363">
        <v>195</v>
      </c>
      <c r="J4" s="366"/>
      <c r="K4" s="219">
        <v>1898354</v>
      </c>
      <c r="L4" s="219"/>
      <c r="M4" s="219">
        <v>3770778</v>
      </c>
      <c r="N4" s="219"/>
      <c r="O4" s="318">
        <v>137213</v>
      </c>
      <c r="P4" s="219"/>
      <c r="Q4" s="320"/>
      <c r="R4" s="222"/>
      <c r="S4" s="269"/>
      <c r="U4" s="165"/>
      <c r="V4" s="165"/>
    </row>
    <row r="5" spans="1:22" ht="15.75" thickBot="1" x14ac:dyDescent="0.3">
      <c r="A5" s="244" t="s">
        <v>298</v>
      </c>
      <c r="B5" s="210">
        <v>3</v>
      </c>
      <c r="C5" s="227" t="s">
        <v>339</v>
      </c>
      <c r="D5" s="211" t="s">
        <v>381</v>
      </c>
      <c r="E5" s="212" t="s">
        <v>381</v>
      </c>
      <c r="F5" s="234" t="s">
        <v>75</v>
      </c>
      <c r="G5" s="363">
        <v>110</v>
      </c>
      <c r="H5" s="363"/>
      <c r="I5" s="363">
        <v>208</v>
      </c>
      <c r="J5" s="366"/>
      <c r="K5" s="219">
        <v>1896025</v>
      </c>
      <c r="L5" s="219"/>
      <c r="M5" s="219">
        <v>3773483</v>
      </c>
      <c r="N5" s="219"/>
      <c r="O5" s="318">
        <v>149562</v>
      </c>
      <c r="P5" s="219"/>
      <c r="Q5" s="320"/>
      <c r="R5" s="222"/>
      <c r="S5" s="269"/>
      <c r="U5" s="165"/>
      <c r="V5" s="165"/>
    </row>
    <row r="6" spans="1:22" ht="15.75" thickBot="1" x14ac:dyDescent="0.3">
      <c r="A6" s="244" t="s">
        <v>300</v>
      </c>
      <c r="B6" s="210">
        <v>5</v>
      </c>
      <c r="C6" s="227" t="s">
        <v>340</v>
      </c>
      <c r="D6" s="211" t="s">
        <v>381</v>
      </c>
      <c r="E6" s="212" t="s">
        <v>381</v>
      </c>
      <c r="F6" s="234" t="s">
        <v>67</v>
      </c>
      <c r="G6" s="363">
        <v>197</v>
      </c>
      <c r="H6" s="363">
        <v>80</v>
      </c>
      <c r="I6" s="363">
        <v>236</v>
      </c>
      <c r="J6" s="366"/>
      <c r="K6" s="219">
        <v>3791953</v>
      </c>
      <c r="L6" s="219">
        <v>0</v>
      </c>
      <c r="M6" s="219">
        <v>4576153</v>
      </c>
      <c r="N6" s="219"/>
      <c r="O6" s="318">
        <v>241716</v>
      </c>
      <c r="P6" s="219"/>
      <c r="Q6" s="320"/>
      <c r="R6" s="222"/>
      <c r="S6" s="269"/>
      <c r="U6" s="165"/>
      <c r="V6" s="165"/>
    </row>
    <row r="7" spans="1:22" ht="15.75" thickBot="1" x14ac:dyDescent="0.3">
      <c r="A7" s="244" t="s">
        <v>301</v>
      </c>
      <c r="B7" s="210">
        <v>6</v>
      </c>
      <c r="C7" s="227" t="s">
        <v>341</v>
      </c>
      <c r="D7" s="211" t="s">
        <v>381</v>
      </c>
      <c r="E7" s="212" t="s">
        <v>381</v>
      </c>
      <c r="F7" s="234" t="s">
        <v>76</v>
      </c>
      <c r="G7" s="363">
        <v>60</v>
      </c>
      <c r="H7" s="363"/>
      <c r="I7" s="363">
        <v>350</v>
      </c>
      <c r="J7" s="366"/>
      <c r="K7" s="219">
        <v>1211670</v>
      </c>
      <c r="L7" s="219"/>
      <c r="M7" s="219">
        <v>6301814</v>
      </c>
      <c r="N7" s="219"/>
      <c r="O7" s="318">
        <v>152238</v>
      </c>
      <c r="P7" s="322"/>
      <c r="Q7" s="320"/>
      <c r="R7" s="222"/>
      <c r="S7" s="269"/>
      <c r="U7" s="165"/>
      <c r="V7" s="165"/>
    </row>
    <row r="8" spans="1:22" ht="15.75" thickBot="1" x14ac:dyDescent="0.3">
      <c r="A8" s="244" t="s">
        <v>302</v>
      </c>
      <c r="B8" s="210">
        <v>7</v>
      </c>
      <c r="C8" s="227" t="s">
        <v>342</v>
      </c>
      <c r="D8" s="211" t="s">
        <v>381</v>
      </c>
      <c r="E8" s="212" t="s">
        <v>381</v>
      </c>
      <c r="F8" s="234" t="s">
        <v>65</v>
      </c>
      <c r="G8" s="363">
        <v>0</v>
      </c>
      <c r="H8" s="363"/>
      <c r="I8" s="363">
        <v>121</v>
      </c>
      <c r="J8" s="366"/>
      <c r="K8" s="219"/>
      <c r="L8" s="219"/>
      <c r="M8" s="219">
        <v>1485418</v>
      </c>
      <c r="N8" s="219"/>
      <c r="O8" s="318">
        <v>111327</v>
      </c>
      <c r="P8" s="219"/>
      <c r="Q8" s="320"/>
      <c r="R8" s="222"/>
      <c r="S8" s="269"/>
      <c r="U8" s="165"/>
      <c r="V8" s="165"/>
    </row>
    <row r="9" spans="1:22" s="165" customFormat="1" ht="15.75" thickBot="1" x14ac:dyDescent="0.3">
      <c r="A9" s="244" t="s">
        <v>303</v>
      </c>
      <c r="B9" s="210">
        <v>8</v>
      </c>
      <c r="C9" s="227" t="s">
        <v>343</v>
      </c>
      <c r="D9" s="211" t="s">
        <v>381</v>
      </c>
      <c r="E9" s="212" t="s">
        <v>381</v>
      </c>
      <c r="F9" s="234" t="s">
        <v>65</v>
      </c>
      <c r="G9" s="363">
        <v>0</v>
      </c>
      <c r="H9" s="363"/>
      <c r="I9" s="363">
        <v>330</v>
      </c>
      <c r="J9" s="366"/>
      <c r="K9" s="219"/>
      <c r="L9" s="219"/>
      <c r="M9" s="219">
        <v>2649772</v>
      </c>
      <c r="N9" s="219"/>
      <c r="O9" s="318">
        <v>323866</v>
      </c>
      <c r="P9" s="219"/>
      <c r="Q9" s="320"/>
      <c r="R9" s="222"/>
      <c r="S9" s="269"/>
    </row>
    <row r="10" spans="1:22" s="165" customFormat="1" ht="15.75" thickBot="1" x14ac:dyDescent="0.3">
      <c r="A10" s="244" t="s">
        <v>304</v>
      </c>
      <c r="B10" s="210">
        <v>9</v>
      </c>
      <c r="C10" s="227" t="s">
        <v>344</v>
      </c>
      <c r="D10" s="211" t="s">
        <v>381</v>
      </c>
      <c r="E10" s="212" t="s">
        <v>381</v>
      </c>
      <c r="F10" s="234" t="s">
        <v>76</v>
      </c>
      <c r="G10" s="363">
        <v>77</v>
      </c>
      <c r="H10" s="363"/>
      <c r="I10" s="363">
        <v>105</v>
      </c>
      <c r="J10" s="366"/>
      <c r="K10" s="219">
        <v>2749925</v>
      </c>
      <c r="L10" s="219"/>
      <c r="M10" s="219">
        <v>2728436</v>
      </c>
      <c r="N10" s="219"/>
      <c r="O10" s="318">
        <v>230169</v>
      </c>
      <c r="P10" s="219"/>
      <c r="Q10" s="320"/>
      <c r="R10" s="222"/>
      <c r="S10" s="269"/>
    </row>
    <row r="11" spans="1:22" s="165" customFormat="1" ht="15.75" thickBot="1" x14ac:dyDescent="0.3">
      <c r="A11" s="244" t="s">
        <v>412</v>
      </c>
      <c r="B11" s="210">
        <v>10</v>
      </c>
      <c r="C11" s="227" t="s">
        <v>345</v>
      </c>
      <c r="D11" s="211" t="s">
        <v>382</v>
      </c>
      <c r="E11" s="212" t="s">
        <v>382</v>
      </c>
      <c r="F11" s="234" t="s">
        <v>77</v>
      </c>
      <c r="G11" s="363">
        <v>64</v>
      </c>
      <c r="H11" s="363"/>
      <c r="I11" s="363">
        <v>296</v>
      </c>
      <c r="J11" s="366"/>
      <c r="K11" s="219">
        <v>1748628</v>
      </c>
      <c r="L11" s="219"/>
      <c r="M11" s="219">
        <v>6234540</v>
      </c>
      <c r="N11" s="219"/>
      <c r="O11" s="318">
        <v>362240</v>
      </c>
      <c r="P11" s="219"/>
      <c r="Q11" s="320"/>
      <c r="R11" s="222"/>
      <c r="S11" s="269"/>
    </row>
    <row r="12" spans="1:22" s="165" customFormat="1" ht="15.75" thickBot="1" x14ac:dyDescent="0.3">
      <c r="A12" s="244" t="s">
        <v>305</v>
      </c>
      <c r="B12" s="210">
        <v>11</v>
      </c>
      <c r="C12" s="227" t="s">
        <v>346</v>
      </c>
      <c r="D12" s="211" t="s">
        <v>381</v>
      </c>
      <c r="E12" s="212" t="s">
        <v>381</v>
      </c>
      <c r="F12" s="234" t="s">
        <v>71</v>
      </c>
      <c r="G12" s="363">
        <v>251</v>
      </c>
      <c r="H12" s="363"/>
      <c r="I12" s="363">
        <v>334</v>
      </c>
      <c r="J12" s="366"/>
      <c r="K12" s="219">
        <v>3602256</v>
      </c>
      <c r="L12" s="219"/>
      <c r="M12" s="219">
        <v>6134316</v>
      </c>
      <c r="N12" s="219"/>
      <c r="O12" s="318">
        <v>390368</v>
      </c>
      <c r="P12" s="219"/>
      <c r="Q12" s="320"/>
      <c r="R12" s="222"/>
      <c r="S12" s="269"/>
    </row>
    <row r="13" spans="1:22" s="165" customFormat="1" ht="15.75" thickBot="1" x14ac:dyDescent="0.3">
      <c r="A13" s="244" t="s">
        <v>306</v>
      </c>
      <c r="B13" s="210">
        <v>12</v>
      </c>
      <c r="C13" s="227" t="s">
        <v>347</v>
      </c>
      <c r="D13" s="211" t="s">
        <v>381</v>
      </c>
      <c r="E13" s="212" t="s">
        <v>381</v>
      </c>
      <c r="F13" s="234" t="s">
        <v>71</v>
      </c>
      <c r="G13" s="363">
        <v>100</v>
      </c>
      <c r="H13" s="363"/>
      <c r="I13" s="363">
        <v>290</v>
      </c>
      <c r="J13" s="366"/>
      <c r="K13" s="219">
        <v>1415547</v>
      </c>
      <c r="L13" s="219"/>
      <c r="M13" s="219">
        <v>4046606</v>
      </c>
      <c r="N13" s="219"/>
      <c r="O13" s="318">
        <v>463081</v>
      </c>
      <c r="P13" s="219"/>
      <c r="Q13" s="320"/>
      <c r="R13" s="222"/>
      <c r="S13" s="269"/>
    </row>
    <row r="14" spans="1:22" s="165" customFormat="1" ht="15.75" thickBot="1" x14ac:dyDescent="0.3">
      <c r="A14" s="244" t="s">
        <v>307</v>
      </c>
      <c r="B14" s="210">
        <v>13</v>
      </c>
      <c r="C14" s="227" t="s">
        <v>348</v>
      </c>
      <c r="D14" s="211" t="s">
        <v>381</v>
      </c>
      <c r="E14" s="212" t="s">
        <v>381</v>
      </c>
      <c r="F14" s="234" t="s">
        <v>72</v>
      </c>
      <c r="G14" s="363">
        <v>0</v>
      </c>
      <c r="H14" s="363"/>
      <c r="I14" s="363">
        <v>202</v>
      </c>
      <c r="J14" s="366"/>
      <c r="K14" s="219"/>
      <c r="L14" s="219"/>
      <c r="M14" s="219">
        <v>3193731</v>
      </c>
      <c r="N14" s="219"/>
      <c r="O14" s="318">
        <v>107828</v>
      </c>
      <c r="P14" s="219"/>
      <c r="Q14" s="320"/>
      <c r="R14" s="222"/>
      <c r="S14" s="269"/>
    </row>
    <row r="15" spans="1:22" s="165" customFormat="1" ht="15.75" thickBot="1" x14ac:dyDescent="0.3">
      <c r="A15" s="244" t="s">
        <v>308</v>
      </c>
      <c r="B15" s="210">
        <v>14</v>
      </c>
      <c r="C15" s="227" t="s">
        <v>349</v>
      </c>
      <c r="D15" s="211" t="s">
        <v>381</v>
      </c>
      <c r="E15" s="212" t="s">
        <v>381</v>
      </c>
      <c r="F15" s="234" t="s">
        <v>75</v>
      </c>
      <c r="G15" s="363">
        <v>0</v>
      </c>
      <c r="H15" s="363"/>
      <c r="I15" s="363">
        <v>162</v>
      </c>
      <c r="J15" s="366"/>
      <c r="K15" s="219"/>
      <c r="L15" s="219"/>
      <c r="M15" s="219">
        <v>2260611</v>
      </c>
      <c r="N15" s="219"/>
      <c r="O15" s="318">
        <v>50892</v>
      </c>
      <c r="P15" s="219"/>
      <c r="Q15" s="320"/>
      <c r="R15" s="222"/>
      <c r="S15" s="269"/>
    </row>
    <row r="16" spans="1:22" s="165" customFormat="1" ht="15.75" thickBot="1" x14ac:dyDescent="0.3">
      <c r="A16" s="244" t="s">
        <v>309</v>
      </c>
      <c r="B16" s="210">
        <v>15</v>
      </c>
      <c r="C16" s="227" t="s">
        <v>350</v>
      </c>
      <c r="D16" s="211" t="s">
        <v>381</v>
      </c>
      <c r="E16" s="212" t="s">
        <v>381</v>
      </c>
      <c r="F16" s="234" t="s">
        <v>77</v>
      </c>
      <c r="G16" s="363">
        <v>30</v>
      </c>
      <c r="H16" s="363"/>
      <c r="I16" s="363">
        <v>306</v>
      </c>
      <c r="J16" s="366"/>
      <c r="K16" s="219">
        <v>616112</v>
      </c>
      <c r="L16" s="219"/>
      <c r="M16" s="219">
        <v>3785266</v>
      </c>
      <c r="N16" s="219"/>
      <c r="O16" s="318">
        <v>219013</v>
      </c>
      <c r="P16" s="219"/>
      <c r="Q16" s="320"/>
      <c r="R16" s="222"/>
      <c r="S16" s="269"/>
    </row>
    <row r="17" spans="1:22" s="165" customFormat="1" ht="15.75" thickBot="1" x14ac:dyDescent="0.3">
      <c r="A17" s="244" t="s">
        <v>310</v>
      </c>
      <c r="B17" s="210">
        <v>16</v>
      </c>
      <c r="C17" s="227" t="s">
        <v>351</v>
      </c>
      <c r="D17" s="211" t="s">
        <v>381</v>
      </c>
      <c r="E17" s="212" t="s">
        <v>381</v>
      </c>
      <c r="F17" s="234" t="s">
        <v>77</v>
      </c>
      <c r="G17" s="363">
        <v>192</v>
      </c>
      <c r="H17" s="363"/>
      <c r="I17" s="363">
        <v>350</v>
      </c>
      <c r="J17" s="366"/>
      <c r="K17" s="219">
        <v>4008642</v>
      </c>
      <c r="L17" s="219"/>
      <c r="M17" s="219">
        <v>5411367</v>
      </c>
      <c r="N17" s="219"/>
      <c r="O17" s="318">
        <v>298717</v>
      </c>
      <c r="P17" s="219"/>
      <c r="Q17" s="320"/>
      <c r="R17" s="222"/>
      <c r="S17" s="269"/>
    </row>
    <row r="18" spans="1:22" s="165" customFormat="1" ht="15.75" thickBot="1" x14ac:dyDescent="0.3">
      <c r="A18" s="244" t="s">
        <v>299</v>
      </c>
      <c r="B18" s="210">
        <v>17</v>
      </c>
      <c r="C18" s="227" t="s">
        <v>352</v>
      </c>
      <c r="D18" s="211" t="s">
        <v>381</v>
      </c>
      <c r="E18" s="212" t="s">
        <v>381</v>
      </c>
      <c r="F18" s="234" t="s">
        <v>77</v>
      </c>
      <c r="G18" s="363">
        <v>544</v>
      </c>
      <c r="H18" s="363">
        <v>236</v>
      </c>
      <c r="I18" s="363">
        <v>578</v>
      </c>
      <c r="J18" s="366"/>
      <c r="K18" s="219">
        <v>6053423</v>
      </c>
      <c r="L18" s="219">
        <v>6001988</v>
      </c>
      <c r="M18" s="219">
        <v>6434959</v>
      </c>
      <c r="N18" s="219"/>
      <c r="O18" s="318">
        <v>432424</v>
      </c>
      <c r="P18" s="219"/>
      <c r="Q18" s="320"/>
      <c r="R18" s="222"/>
      <c r="S18" s="269"/>
    </row>
    <row r="19" spans="1:22" s="165" customFormat="1" ht="15.75" thickBot="1" x14ac:dyDescent="0.3">
      <c r="A19" s="244" t="s">
        <v>311</v>
      </c>
      <c r="B19" s="210">
        <v>18</v>
      </c>
      <c r="C19" s="227" t="s">
        <v>353</v>
      </c>
      <c r="D19" s="211" t="s">
        <v>381</v>
      </c>
      <c r="E19" s="212" t="s">
        <v>381</v>
      </c>
      <c r="F19" s="234" t="s">
        <v>65</v>
      </c>
      <c r="G19" s="363">
        <v>0</v>
      </c>
      <c r="H19" s="363"/>
      <c r="I19" s="363">
        <v>88</v>
      </c>
      <c r="J19" s="366"/>
      <c r="K19" s="219"/>
      <c r="L19" s="219"/>
      <c r="M19" s="219">
        <v>924060</v>
      </c>
      <c r="N19" s="219"/>
      <c r="O19" s="318">
        <v>27832</v>
      </c>
      <c r="P19" s="219"/>
      <c r="Q19" s="320"/>
      <c r="R19" s="222"/>
      <c r="S19" s="269"/>
    </row>
    <row r="20" spans="1:22" s="165" customFormat="1" ht="15.75" thickBot="1" x14ac:dyDescent="0.3">
      <c r="A20" s="244" t="s">
        <v>312</v>
      </c>
      <c r="B20" s="210">
        <v>19</v>
      </c>
      <c r="C20" s="227" t="s">
        <v>354</v>
      </c>
      <c r="D20" s="211" t="s">
        <v>381</v>
      </c>
      <c r="E20" s="212" t="s">
        <v>381</v>
      </c>
      <c r="F20" s="234" t="s">
        <v>65</v>
      </c>
      <c r="G20" s="363">
        <v>84</v>
      </c>
      <c r="H20" s="363"/>
      <c r="I20" s="363">
        <v>225</v>
      </c>
      <c r="J20" s="366"/>
      <c r="K20" s="219">
        <v>1483910</v>
      </c>
      <c r="L20" s="219"/>
      <c r="M20" s="219">
        <v>3182964</v>
      </c>
      <c r="N20" s="219"/>
      <c r="O20" s="318">
        <v>170602</v>
      </c>
      <c r="P20" s="219"/>
      <c r="Q20" s="320"/>
      <c r="R20" s="222"/>
      <c r="S20" s="269"/>
    </row>
    <row r="21" spans="1:22" s="165" customFormat="1" ht="15.75" thickBot="1" x14ac:dyDescent="0.3">
      <c r="A21" s="244" t="s">
        <v>313</v>
      </c>
      <c r="B21" s="210">
        <v>20</v>
      </c>
      <c r="C21" s="227" t="s">
        <v>355</v>
      </c>
      <c r="D21" s="211" t="s">
        <v>381</v>
      </c>
      <c r="E21" s="212" t="s">
        <v>381</v>
      </c>
      <c r="F21" s="234" t="s">
        <v>65</v>
      </c>
      <c r="G21" s="363">
        <v>72</v>
      </c>
      <c r="H21" s="363"/>
      <c r="I21" s="363">
        <v>164</v>
      </c>
      <c r="J21" s="366"/>
      <c r="K21" s="219">
        <v>1283218</v>
      </c>
      <c r="L21" s="219"/>
      <c r="M21" s="219">
        <v>2683143</v>
      </c>
      <c r="N21" s="219"/>
      <c r="O21" s="318">
        <v>58772</v>
      </c>
      <c r="P21" s="219"/>
      <c r="Q21" s="320"/>
      <c r="R21" s="222"/>
      <c r="S21" s="269"/>
    </row>
    <row r="22" spans="1:22" s="165" customFormat="1" ht="15.75" thickBot="1" x14ac:dyDescent="0.3">
      <c r="A22" s="244" t="s">
        <v>314</v>
      </c>
      <c r="B22" s="210">
        <v>21</v>
      </c>
      <c r="C22" s="227" t="s">
        <v>356</v>
      </c>
      <c r="D22" s="211" t="s">
        <v>381</v>
      </c>
      <c r="E22" s="212" t="s">
        <v>381</v>
      </c>
      <c r="F22" s="234" t="s">
        <v>67</v>
      </c>
      <c r="G22" s="363">
        <v>112</v>
      </c>
      <c r="H22" s="363"/>
      <c r="I22" s="363">
        <v>20</v>
      </c>
      <c r="J22" s="366"/>
      <c r="K22" s="219">
        <v>2107600</v>
      </c>
      <c r="L22" s="219"/>
      <c r="M22" s="219">
        <v>391230</v>
      </c>
      <c r="N22" s="219"/>
      <c r="O22" s="318">
        <v>77205</v>
      </c>
      <c r="P22" s="219"/>
      <c r="Q22" s="320"/>
      <c r="R22" s="222"/>
      <c r="S22" s="269"/>
    </row>
    <row r="23" spans="1:22" s="165" customFormat="1" ht="15.75" thickBot="1" x14ac:dyDescent="0.3">
      <c r="A23" s="244" t="s">
        <v>315</v>
      </c>
      <c r="B23" s="210">
        <v>22</v>
      </c>
      <c r="C23" s="227" t="s">
        <v>357</v>
      </c>
      <c r="D23" s="211" t="s">
        <v>381</v>
      </c>
      <c r="E23" s="212" t="s">
        <v>381</v>
      </c>
      <c r="F23" s="234" t="s">
        <v>72</v>
      </c>
      <c r="G23" s="363">
        <v>66</v>
      </c>
      <c r="H23" s="363"/>
      <c r="I23" s="363">
        <v>0</v>
      </c>
      <c r="J23" s="366"/>
      <c r="K23" s="219">
        <v>1155568</v>
      </c>
      <c r="L23" s="219"/>
      <c r="M23" s="219"/>
      <c r="N23" s="219"/>
      <c r="O23" s="318">
        <v>66796</v>
      </c>
      <c r="P23" s="219"/>
      <c r="Q23" s="320"/>
      <c r="R23" s="222"/>
      <c r="S23" s="269"/>
    </row>
    <row r="24" spans="1:22" ht="15.75" thickBot="1" x14ac:dyDescent="0.3">
      <c r="A24" s="244" t="s">
        <v>316</v>
      </c>
      <c r="B24" s="210">
        <v>23</v>
      </c>
      <c r="C24" s="227" t="s">
        <v>358</v>
      </c>
      <c r="D24" s="211" t="s">
        <v>381</v>
      </c>
      <c r="E24" s="212" t="s">
        <v>381</v>
      </c>
      <c r="F24" s="234" t="s">
        <v>72</v>
      </c>
      <c r="G24" s="363">
        <v>0</v>
      </c>
      <c r="H24" s="363"/>
      <c r="I24" s="363">
        <v>195</v>
      </c>
      <c r="J24" s="366"/>
      <c r="K24" s="219"/>
      <c r="L24" s="219"/>
      <c r="M24" s="219">
        <v>3483758</v>
      </c>
      <c r="N24" s="219"/>
      <c r="O24" s="318">
        <v>79031</v>
      </c>
      <c r="P24" s="322"/>
      <c r="Q24" s="320"/>
      <c r="R24" s="222"/>
      <c r="S24" s="269"/>
      <c r="U24" s="165"/>
      <c r="V24" s="165"/>
    </row>
    <row r="25" spans="1:22" ht="15.75" thickBot="1" x14ac:dyDescent="0.3">
      <c r="A25" s="244" t="s">
        <v>317</v>
      </c>
      <c r="B25" s="210">
        <v>24</v>
      </c>
      <c r="C25" s="227" t="s">
        <v>359</v>
      </c>
      <c r="D25" s="211" t="s">
        <v>381</v>
      </c>
      <c r="E25" s="212" t="s">
        <v>381</v>
      </c>
      <c r="F25" s="234" t="s">
        <v>76</v>
      </c>
      <c r="G25" s="363">
        <v>96</v>
      </c>
      <c r="H25" s="363"/>
      <c r="I25" s="363">
        <v>0</v>
      </c>
      <c r="J25" s="366"/>
      <c r="K25" s="219">
        <v>928522</v>
      </c>
      <c r="L25" s="219"/>
      <c r="M25" s="219"/>
      <c r="N25" s="219"/>
      <c r="O25" s="318">
        <v>38169</v>
      </c>
      <c r="P25" s="219"/>
      <c r="Q25" s="320"/>
      <c r="R25" s="222"/>
      <c r="S25" s="269"/>
      <c r="U25" s="165"/>
      <c r="V25" s="165"/>
    </row>
    <row r="26" spans="1:22" ht="15.75" thickBot="1" x14ac:dyDescent="0.3">
      <c r="A26" s="244" t="s">
        <v>318</v>
      </c>
      <c r="B26" s="210">
        <v>25</v>
      </c>
      <c r="C26" s="227" t="s">
        <v>360</v>
      </c>
      <c r="D26" s="211" t="s">
        <v>381</v>
      </c>
      <c r="E26" s="212" t="s">
        <v>381</v>
      </c>
      <c r="F26" s="234" t="s">
        <v>65</v>
      </c>
      <c r="G26" s="363">
        <v>56</v>
      </c>
      <c r="H26" s="363"/>
      <c r="I26" s="363">
        <v>253</v>
      </c>
      <c r="J26" s="366"/>
      <c r="K26" s="219">
        <v>1051132</v>
      </c>
      <c r="L26" s="219"/>
      <c r="M26" s="219">
        <v>4221597</v>
      </c>
      <c r="N26" s="219"/>
      <c r="O26" s="318">
        <v>73023</v>
      </c>
      <c r="P26" s="219"/>
      <c r="Q26" s="320"/>
      <c r="R26" s="222"/>
      <c r="S26" s="269"/>
      <c r="U26" s="165"/>
      <c r="V26" s="165"/>
    </row>
    <row r="27" spans="1:22" ht="15.75" thickBot="1" x14ac:dyDescent="0.3">
      <c r="A27" s="244" t="s">
        <v>319</v>
      </c>
      <c r="B27" s="210">
        <v>26</v>
      </c>
      <c r="C27" s="227" t="s">
        <v>361</v>
      </c>
      <c r="D27" s="211" t="s">
        <v>381</v>
      </c>
      <c r="E27" s="212" t="s">
        <v>381</v>
      </c>
      <c r="F27" s="234" t="s">
        <v>65</v>
      </c>
      <c r="G27" s="363">
        <v>0</v>
      </c>
      <c r="H27" s="363"/>
      <c r="I27" s="363">
        <v>384</v>
      </c>
      <c r="J27" s="366"/>
      <c r="K27" s="219"/>
      <c r="L27" s="219"/>
      <c r="M27" s="219">
        <v>7051959</v>
      </c>
      <c r="N27" s="219"/>
      <c r="O27" s="318">
        <v>142325</v>
      </c>
      <c r="P27" s="219"/>
      <c r="Q27" s="320"/>
      <c r="R27" s="222"/>
      <c r="S27" s="272"/>
      <c r="U27" s="165"/>
      <c r="V27" s="165"/>
    </row>
    <row r="28" spans="1:22" ht="15.75" thickBot="1" x14ac:dyDescent="0.3">
      <c r="A28" s="244" t="s">
        <v>320</v>
      </c>
      <c r="B28" s="210">
        <v>27</v>
      </c>
      <c r="C28" s="227" t="s">
        <v>362</v>
      </c>
      <c r="D28" s="211" t="s">
        <v>381</v>
      </c>
      <c r="E28" s="212" t="s">
        <v>381</v>
      </c>
      <c r="F28" s="234" t="s">
        <v>65</v>
      </c>
      <c r="G28" s="363">
        <v>0</v>
      </c>
      <c r="H28" s="363"/>
      <c r="I28" s="363">
        <v>321</v>
      </c>
      <c r="J28" s="366"/>
      <c r="K28" s="219"/>
      <c r="L28" s="219"/>
      <c r="M28" s="219">
        <v>4726424</v>
      </c>
      <c r="N28" s="219"/>
      <c r="O28" s="318">
        <v>109769</v>
      </c>
      <c r="P28" s="322"/>
      <c r="Q28" s="320"/>
      <c r="R28" s="222"/>
      <c r="S28" s="269"/>
      <c r="U28" s="165"/>
      <c r="V28" s="165"/>
    </row>
    <row r="29" spans="1:22" ht="15.75" thickBot="1" x14ac:dyDescent="0.3">
      <c r="A29" s="244" t="s">
        <v>413</v>
      </c>
      <c r="B29" s="210">
        <v>28</v>
      </c>
      <c r="C29" s="227" t="s">
        <v>363</v>
      </c>
      <c r="D29" s="211" t="s">
        <v>382</v>
      </c>
      <c r="E29" s="212" t="s">
        <v>382</v>
      </c>
      <c r="F29" s="234" t="s">
        <v>77</v>
      </c>
      <c r="G29" s="363">
        <v>32</v>
      </c>
      <c r="H29" s="363">
        <v>184</v>
      </c>
      <c r="I29" s="363">
        <v>191</v>
      </c>
      <c r="J29" s="366"/>
      <c r="K29" s="219">
        <v>919440</v>
      </c>
      <c r="L29" s="504">
        <v>5175696</v>
      </c>
      <c r="M29" s="219">
        <v>4262435</v>
      </c>
      <c r="N29" s="219"/>
      <c r="O29" s="318">
        <v>214052</v>
      </c>
      <c r="P29" s="219"/>
      <c r="Q29" s="320"/>
      <c r="R29" s="222"/>
      <c r="S29" s="269"/>
      <c r="U29" s="165"/>
      <c r="V29" s="165"/>
    </row>
    <row r="30" spans="1:22" ht="15.75" thickBot="1" x14ac:dyDescent="0.3">
      <c r="A30" s="313" t="s">
        <v>321</v>
      </c>
      <c r="B30" s="210">
        <v>29</v>
      </c>
      <c r="C30" s="227" t="s">
        <v>364</v>
      </c>
      <c r="D30" s="211" t="s">
        <v>381</v>
      </c>
      <c r="E30" s="212" t="s">
        <v>381</v>
      </c>
      <c r="F30" s="234" t="s">
        <v>65</v>
      </c>
      <c r="G30" s="364">
        <v>97</v>
      </c>
      <c r="H30" s="363"/>
      <c r="I30" s="363">
        <v>144</v>
      </c>
      <c r="J30" s="366"/>
      <c r="K30" s="369">
        <v>1350574</v>
      </c>
      <c r="L30" s="369"/>
      <c r="M30" s="219">
        <v>2501928</v>
      </c>
      <c r="N30" s="219"/>
      <c r="O30" s="318">
        <v>93301</v>
      </c>
      <c r="P30" s="370"/>
      <c r="Q30" s="320"/>
      <c r="R30" s="222"/>
      <c r="S30" s="269"/>
      <c r="U30" s="165"/>
      <c r="V30" s="165"/>
    </row>
    <row r="31" spans="1:22" ht="15.75" thickBot="1" x14ac:dyDescent="0.3">
      <c r="A31" s="244" t="s">
        <v>322</v>
      </c>
      <c r="B31" s="210">
        <v>30</v>
      </c>
      <c r="C31" s="227" t="s">
        <v>365</v>
      </c>
      <c r="D31" s="211" t="s">
        <v>381</v>
      </c>
      <c r="E31" s="212" t="s">
        <v>381</v>
      </c>
      <c r="F31" s="234" t="s">
        <v>76</v>
      </c>
      <c r="G31" s="363">
        <v>120</v>
      </c>
      <c r="H31" s="363"/>
      <c r="I31" s="363">
        <v>85</v>
      </c>
      <c r="J31" s="366"/>
      <c r="K31" s="219">
        <v>3034836</v>
      </c>
      <c r="L31" s="219"/>
      <c r="M31" s="219">
        <v>1508608</v>
      </c>
      <c r="N31" s="219"/>
      <c r="O31" s="318">
        <v>148114</v>
      </c>
      <c r="P31" s="219"/>
      <c r="Q31" s="320"/>
      <c r="R31" s="222"/>
      <c r="S31" s="269"/>
      <c r="U31" s="165"/>
      <c r="V31" s="165"/>
    </row>
    <row r="32" spans="1:22" ht="15.75" thickBot="1" x14ac:dyDescent="0.3">
      <c r="A32" s="244" t="s">
        <v>323</v>
      </c>
      <c r="B32" s="210">
        <v>31</v>
      </c>
      <c r="C32" s="227" t="s">
        <v>366</v>
      </c>
      <c r="D32" s="211" t="s">
        <v>381</v>
      </c>
      <c r="E32" s="212" t="s">
        <v>381</v>
      </c>
      <c r="F32" s="234" t="s">
        <v>76</v>
      </c>
      <c r="G32" s="363">
        <v>144</v>
      </c>
      <c r="H32" s="363"/>
      <c r="I32" s="363">
        <v>0</v>
      </c>
      <c r="J32" s="366"/>
      <c r="K32" s="219">
        <v>3273941</v>
      </c>
      <c r="L32" s="219"/>
      <c r="M32" s="219"/>
      <c r="N32" s="219"/>
      <c r="O32" s="318">
        <v>108617</v>
      </c>
      <c r="P32" s="219"/>
      <c r="Q32" s="320"/>
      <c r="R32" s="222"/>
      <c r="S32" s="269"/>
      <c r="U32" s="165"/>
      <c r="V32" s="165"/>
    </row>
    <row r="33" spans="1:22" ht="15.75" thickBot="1" x14ac:dyDescent="0.3">
      <c r="A33" s="244" t="s">
        <v>324</v>
      </c>
      <c r="B33" s="210">
        <v>32</v>
      </c>
      <c r="C33" s="227" t="s">
        <v>367</v>
      </c>
      <c r="D33" s="211" t="s">
        <v>381</v>
      </c>
      <c r="E33" s="212" t="s">
        <v>381</v>
      </c>
      <c r="F33" s="234" t="s">
        <v>70</v>
      </c>
      <c r="G33" s="363">
        <v>74</v>
      </c>
      <c r="H33" s="363">
        <v>52</v>
      </c>
      <c r="I33" s="363">
        <v>145</v>
      </c>
      <c r="J33" s="366"/>
      <c r="K33" s="219">
        <v>935328</v>
      </c>
      <c r="L33" s="219">
        <v>1105533</v>
      </c>
      <c r="M33" s="219">
        <v>2096614</v>
      </c>
      <c r="N33" s="219"/>
      <c r="O33" s="318">
        <v>102444</v>
      </c>
      <c r="P33" s="219"/>
      <c r="Q33" s="320"/>
      <c r="R33" s="222"/>
      <c r="S33" s="269"/>
      <c r="U33" s="165"/>
      <c r="V33" s="165"/>
    </row>
    <row r="34" spans="1:22" ht="15.75" thickBot="1" x14ac:dyDescent="0.3">
      <c r="A34" s="244" t="s">
        <v>325</v>
      </c>
      <c r="B34" s="210">
        <v>33</v>
      </c>
      <c r="C34" s="227" t="s">
        <v>368</v>
      </c>
      <c r="D34" s="211" t="s">
        <v>381</v>
      </c>
      <c r="E34" s="212" t="s">
        <v>381</v>
      </c>
      <c r="F34" s="234" t="s">
        <v>70</v>
      </c>
      <c r="G34" s="363">
        <v>12</v>
      </c>
      <c r="H34" s="363"/>
      <c r="I34" s="363">
        <v>160</v>
      </c>
      <c r="J34" s="366"/>
      <c r="K34" s="219">
        <v>166975</v>
      </c>
      <c r="L34" s="219"/>
      <c r="M34" s="219">
        <v>1934656</v>
      </c>
      <c r="N34" s="219"/>
      <c r="O34" s="318">
        <v>131723</v>
      </c>
      <c r="P34" s="219"/>
      <c r="Q34" s="320"/>
      <c r="R34" s="222"/>
      <c r="S34" s="269"/>
      <c r="U34" s="165"/>
      <c r="V34" s="165"/>
    </row>
    <row r="35" spans="1:22" ht="15.75" thickBot="1" x14ac:dyDescent="0.3">
      <c r="A35" s="244" t="s">
        <v>326</v>
      </c>
      <c r="B35" s="210">
        <v>34</v>
      </c>
      <c r="C35" s="227" t="s">
        <v>369</v>
      </c>
      <c r="D35" s="211" t="s">
        <v>381</v>
      </c>
      <c r="E35" s="212" t="s">
        <v>381</v>
      </c>
      <c r="F35" s="234" t="s">
        <v>72</v>
      </c>
      <c r="G35" s="363">
        <v>188</v>
      </c>
      <c r="H35" s="363">
        <v>60</v>
      </c>
      <c r="I35" s="363">
        <v>411</v>
      </c>
      <c r="J35" s="366"/>
      <c r="K35" s="219">
        <v>2988901</v>
      </c>
      <c r="L35" s="219">
        <v>1252161</v>
      </c>
      <c r="M35" s="219">
        <v>8335452</v>
      </c>
      <c r="N35" s="219"/>
      <c r="O35" s="318">
        <v>493961</v>
      </c>
      <c r="P35" s="219"/>
      <c r="Q35" s="320"/>
      <c r="R35" s="222"/>
      <c r="S35" s="272"/>
      <c r="U35" s="165"/>
      <c r="V35" s="165"/>
    </row>
    <row r="36" spans="1:22" ht="15.75" thickBot="1" x14ac:dyDescent="0.3">
      <c r="A36" s="246" t="s">
        <v>327</v>
      </c>
      <c r="B36" s="232">
        <v>41</v>
      </c>
      <c r="C36" s="228" t="s">
        <v>370</v>
      </c>
      <c r="D36" s="214" t="s">
        <v>383</v>
      </c>
      <c r="E36" s="215" t="s">
        <v>123</v>
      </c>
      <c r="F36" s="235" t="s">
        <v>68</v>
      </c>
      <c r="G36" s="218">
        <v>0</v>
      </c>
      <c r="H36" s="218"/>
      <c r="I36" s="218">
        <v>34</v>
      </c>
      <c r="J36" s="365"/>
      <c r="K36" s="220"/>
      <c r="L36" s="220"/>
      <c r="M36" s="220">
        <v>669124</v>
      </c>
      <c r="N36" s="220"/>
      <c r="O36" s="317">
        <v>26306</v>
      </c>
      <c r="P36" s="322"/>
      <c r="Q36" s="320"/>
      <c r="R36" s="223"/>
      <c r="S36" s="271"/>
      <c r="U36" s="165"/>
      <c r="V36" s="165"/>
    </row>
    <row r="37" spans="1:22" ht="15.75" thickBot="1" x14ac:dyDescent="0.3">
      <c r="A37" s="244" t="s">
        <v>328</v>
      </c>
      <c r="B37" s="210">
        <v>42</v>
      </c>
      <c r="C37" s="227" t="s">
        <v>371</v>
      </c>
      <c r="D37" s="211" t="s">
        <v>383</v>
      </c>
      <c r="E37" s="212" t="s">
        <v>123</v>
      </c>
      <c r="F37" s="234" t="s">
        <v>75</v>
      </c>
      <c r="G37" s="217">
        <v>0</v>
      </c>
      <c r="H37" s="217"/>
      <c r="I37" s="217">
        <v>110</v>
      </c>
      <c r="J37" s="366"/>
      <c r="K37" s="219"/>
      <c r="L37" s="219"/>
      <c r="M37" s="219">
        <v>1333695</v>
      </c>
      <c r="N37" s="219"/>
      <c r="O37" s="318">
        <v>64772</v>
      </c>
      <c r="P37" s="219"/>
      <c r="Q37" s="320"/>
      <c r="R37" s="222"/>
      <c r="S37" s="272"/>
      <c r="U37" s="165"/>
      <c r="V37" s="165"/>
    </row>
    <row r="38" spans="1:22" ht="15.75" thickBot="1" x14ac:dyDescent="0.3">
      <c r="A38" s="244" t="s">
        <v>329</v>
      </c>
      <c r="B38" s="210">
        <v>43</v>
      </c>
      <c r="C38" s="227" t="s">
        <v>372</v>
      </c>
      <c r="D38" s="211" t="s">
        <v>383</v>
      </c>
      <c r="E38" s="212" t="s">
        <v>123</v>
      </c>
      <c r="F38" s="234" t="s">
        <v>65</v>
      </c>
      <c r="G38" s="217">
        <v>37</v>
      </c>
      <c r="H38" s="217"/>
      <c r="I38" s="217">
        <v>48</v>
      </c>
      <c r="J38" s="366"/>
      <c r="K38" s="219">
        <v>1355820</v>
      </c>
      <c r="L38" s="219"/>
      <c r="M38" s="219">
        <v>756178</v>
      </c>
      <c r="N38" s="219"/>
      <c r="O38" s="318">
        <v>16699</v>
      </c>
      <c r="P38" s="219"/>
      <c r="Q38" s="320"/>
      <c r="R38" s="222"/>
      <c r="S38" s="269"/>
      <c r="U38" s="165"/>
      <c r="V38" s="165"/>
    </row>
    <row r="39" spans="1:22" ht="15.75" thickBot="1" x14ac:dyDescent="0.3">
      <c r="A39" s="244" t="s">
        <v>330</v>
      </c>
      <c r="B39" s="210">
        <v>44</v>
      </c>
      <c r="C39" s="227" t="s">
        <v>373</v>
      </c>
      <c r="D39" s="211" t="s">
        <v>383</v>
      </c>
      <c r="E39" s="212" t="s">
        <v>123</v>
      </c>
      <c r="F39" s="234" t="s">
        <v>75</v>
      </c>
      <c r="G39" s="217">
        <v>53</v>
      </c>
      <c r="H39" s="217"/>
      <c r="I39" s="217">
        <v>42</v>
      </c>
      <c r="J39" s="366"/>
      <c r="K39" s="219">
        <v>1181474</v>
      </c>
      <c r="L39" s="219"/>
      <c r="M39" s="219">
        <v>642655</v>
      </c>
      <c r="N39" s="219"/>
      <c r="O39" s="318">
        <v>26614</v>
      </c>
      <c r="P39" s="219"/>
      <c r="Q39" s="320"/>
      <c r="R39" s="222"/>
      <c r="S39" s="269"/>
      <c r="U39" s="165"/>
      <c r="V39" s="165"/>
    </row>
    <row r="40" spans="1:22" ht="15.75" thickBot="1" x14ac:dyDescent="0.3">
      <c r="A40" s="244" t="s">
        <v>331</v>
      </c>
      <c r="B40" s="210">
        <v>45</v>
      </c>
      <c r="C40" s="227" t="s">
        <v>374</v>
      </c>
      <c r="D40" s="211" t="s">
        <v>383</v>
      </c>
      <c r="E40" s="212" t="s">
        <v>123</v>
      </c>
      <c r="F40" s="234" t="s">
        <v>71</v>
      </c>
      <c r="G40" s="217">
        <v>60</v>
      </c>
      <c r="H40" s="217"/>
      <c r="I40" s="217">
        <v>108</v>
      </c>
      <c r="J40" s="366"/>
      <c r="K40" s="219">
        <v>664431</v>
      </c>
      <c r="L40" s="219"/>
      <c r="M40" s="219">
        <v>1256126</v>
      </c>
      <c r="N40" s="219"/>
      <c r="O40" s="318">
        <v>94459</v>
      </c>
      <c r="P40" s="219"/>
      <c r="Q40" s="320"/>
      <c r="R40" s="222"/>
      <c r="S40" s="269"/>
      <c r="U40" s="165"/>
      <c r="V40" s="165"/>
    </row>
    <row r="41" spans="1:22" s="165" customFormat="1" ht="15.75" thickBot="1" x14ac:dyDescent="0.3">
      <c r="A41" s="244" t="s">
        <v>332</v>
      </c>
      <c r="B41" s="210">
        <v>46</v>
      </c>
      <c r="C41" s="227" t="s">
        <v>375</v>
      </c>
      <c r="D41" s="211" t="s">
        <v>383</v>
      </c>
      <c r="E41" s="212" t="s">
        <v>123</v>
      </c>
      <c r="F41" s="234" t="s">
        <v>75</v>
      </c>
      <c r="G41" s="217">
        <v>88</v>
      </c>
      <c r="H41" s="217"/>
      <c r="I41" s="217">
        <v>99</v>
      </c>
      <c r="J41" s="366"/>
      <c r="K41" s="219">
        <v>1823664</v>
      </c>
      <c r="L41" s="219"/>
      <c r="M41" s="219">
        <v>1192507</v>
      </c>
      <c r="N41" s="219"/>
      <c r="O41" s="318">
        <v>22138</v>
      </c>
      <c r="P41" s="219"/>
      <c r="Q41" s="320"/>
      <c r="R41" s="222"/>
      <c r="S41" s="379"/>
    </row>
    <row r="42" spans="1:22" ht="15.75" thickBot="1" x14ac:dyDescent="0.3">
      <c r="A42" s="244" t="s">
        <v>333</v>
      </c>
      <c r="B42" s="210">
        <v>47</v>
      </c>
      <c r="C42" s="227" t="s">
        <v>376</v>
      </c>
      <c r="D42" s="211" t="s">
        <v>383</v>
      </c>
      <c r="E42" s="212" t="s">
        <v>123</v>
      </c>
      <c r="F42" s="234" t="s">
        <v>75</v>
      </c>
      <c r="G42" s="217">
        <v>0</v>
      </c>
      <c r="H42" s="217"/>
      <c r="I42" s="217">
        <v>15</v>
      </c>
      <c r="J42" s="366"/>
      <c r="K42" s="219"/>
      <c r="L42" s="219"/>
      <c r="M42" s="219">
        <v>311659</v>
      </c>
      <c r="N42" s="219"/>
      <c r="O42" s="318">
        <v>17928</v>
      </c>
      <c r="P42" s="219"/>
      <c r="Q42" s="320"/>
      <c r="R42" s="222"/>
      <c r="S42" s="281"/>
      <c r="U42" s="165"/>
      <c r="V42" s="165"/>
    </row>
    <row r="43" spans="1:22" ht="15.75" thickBot="1" x14ac:dyDescent="0.3">
      <c r="A43" s="244" t="s">
        <v>334</v>
      </c>
      <c r="B43" s="210">
        <v>48</v>
      </c>
      <c r="C43" s="227" t="s">
        <v>377</v>
      </c>
      <c r="D43" s="211" t="s">
        <v>383</v>
      </c>
      <c r="E43" s="212" t="s">
        <v>123</v>
      </c>
      <c r="F43" s="234" t="s">
        <v>65</v>
      </c>
      <c r="G43" s="217">
        <v>52</v>
      </c>
      <c r="H43" s="217"/>
      <c r="I43" s="217">
        <v>39</v>
      </c>
      <c r="J43" s="366"/>
      <c r="K43" s="219">
        <v>1237389</v>
      </c>
      <c r="L43" s="219"/>
      <c r="M43" s="219">
        <v>1161391</v>
      </c>
      <c r="N43" s="219"/>
      <c r="O43" s="318">
        <v>26305</v>
      </c>
      <c r="P43" s="322"/>
      <c r="Q43" s="320"/>
      <c r="R43" s="222"/>
      <c r="S43" s="269"/>
      <c r="U43" s="165"/>
      <c r="V43" s="165"/>
    </row>
    <row r="44" spans="1:22" ht="15.75" thickBot="1" x14ac:dyDescent="0.3">
      <c r="A44" s="244" t="s">
        <v>335</v>
      </c>
      <c r="B44" s="210">
        <v>49</v>
      </c>
      <c r="C44" s="227" t="s">
        <v>378</v>
      </c>
      <c r="D44" s="211" t="s">
        <v>383</v>
      </c>
      <c r="E44" s="212" t="s">
        <v>123</v>
      </c>
      <c r="F44" s="234" t="s">
        <v>67</v>
      </c>
      <c r="G44" s="217">
        <v>66</v>
      </c>
      <c r="H44" s="217"/>
      <c r="I44" s="217">
        <v>179</v>
      </c>
      <c r="J44" s="366"/>
      <c r="K44" s="219">
        <v>897841</v>
      </c>
      <c r="L44" s="219"/>
      <c r="M44" s="219">
        <v>1418547</v>
      </c>
      <c r="N44" s="219"/>
      <c r="O44" s="318">
        <v>58711</v>
      </c>
      <c r="P44" s="219"/>
      <c r="Q44" s="320"/>
      <c r="R44" s="222"/>
      <c r="S44" s="269"/>
      <c r="U44" s="165"/>
      <c r="V44" s="165"/>
    </row>
    <row r="45" spans="1:22" ht="15.75" thickBot="1" x14ac:dyDescent="0.3">
      <c r="A45" s="245" t="s">
        <v>336</v>
      </c>
      <c r="B45" s="213">
        <v>50</v>
      </c>
      <c r="C45" s="247" t="s">
        <v>379</v>
      </c>
      <c r="D45" s="248" t="s">
        <v>384</v>
      </c>
      <c r="E45" s="249" t="s">
        <v>124</v>
      </c>
      <c r="F45" s="250" t="s">
        <v>75</v>
      </c>
      <c r="G45" s="314">
        <v>16</v>
      </c>
      <c r="H45" s="314"/>
      <c r="I45" s="368">
        <v>384</v>
      </c>
      <c r="J45" s="367"/>
      <c r="K45" s="315">
        <v>340227</v>
      </c>
      <c r="L45" s="315"/>
      <c r="M45" s="315">
        <v>10294206</v>
      </c>
      <c r="N45" s="315"/>
      <c r="O45" s="319">
        <v>75392</v>
      </c>
      <c r="P45" s="219"/>
      <c r="Q45" s="320"/>
      <c r="R45" s="321"/>
      <c r="S45" s="270"/>
      <c r="U45" s="165"/>
      <c r="V45" s="165"/>
    </row>
    <row r="46" spans="1:22" x14ac:dyDescent="0.25">
      <c r="A46" s="251" t="s">
        <v>2</v>
      </c>
      <c r="B46" s="252">
        <v>35</v>
      </c>
      <c r="C46" s="253" t="s">
        <v>1831</v>
      </c>
      <c r="D46" s="253"/>
      <c r="E46" s="253"/>
      <c r="F46" s="254" t="s">
        <v>74</v>
      </c>
      <c r="G46" s="255">
        <v>5</v>
      </c>
      <c r="H46" s="256">
        <v>0</v>
      </c>
      <c r="I46" s="256">
        <v>20</v>
      </c>
      <c r="J46" s="257">
        <v>15</v>
      </c>
      <c r="K46" s="258">
        <v>50000</v>
      </c>
      <c r="L46" s="259">
        <v>0</v>
      </c>
      <c r="M46" s="259">
        <v>12000</v>
      </c>
      <c r="N46" s="260">
        <v>170000</v>
      </c>
      <c r="O46" s="261">
        <v>20000</v>
      </c>
      <c r="P46" s="262">
        <f>K46/G46</f>
        <v>10000</v>
      </c>
      <c r="Q46" s="263">
        <v>0</v>
      </c>
      <c r="R46" s="262">
        <f>N46/I46</f>
        <v>8500</v>
      </c>
      <c r="S46" s="264">
        <v>15000</v>
      </c>
      <c r="T46" s="165" t="s">
        <v>120</v>
      </c>
      <c r="U46" s="165" t="s">
        <v>122</v>
      </c>
      <c r="V46" s="165" t="s">
        <v>121</v>
      </c>
    </row>
    <row r="47" spans="1:22" x14ac:dyDescent="0.25">
      <c r="A47" s="165"/>
      <c r="G47" s="165"/>
      <c r="I47" s="165"/>
      <c r="K47" s="165"/>
      <c r="M47" s="165"/>
      <c r="N47" s="165"/>
      <c r="O47" s="266" t="s">
        <v>125</v>
      </c>
      <c r="P47" s="158" t="s">
        <v>126</v>
      </c>
      <c r="Q47" s="158"/>
      <c r="R47" s="165"/>
      <c r="S47" s="165"/>
      <c r="U47" s="165"/>
      <c r="V47" s="165"/>
    </row>
    <row r="48" spans="1:22" x14ac:dyDescent="0.25">
      <c r="A48" s="242" t="s">
        <v>127</v>
      </c>
      <c r="G48" s="165"/>
      <c r="I48" s="165"/>
      <c r="K48" s="165"/>
      <c r="M48" s="165"/>
      <c r="N48" s="165"/>
      <c r="O48" s="165"/>
      <c r="P48" s="322">
        <v>16509</v>
      </c>
      <c r="R48" s="165"/>
      <c r="S48" s="165"/>
      <c r="U48" s="165"/>
      <c r="V48" s="165"/>
    </row>
    <row r="50" spans="1:22" x14ac:dyDescent="0.25">
      <c r="A50" s="165" t="s">
        <v>128</v>
      </c>
      <c r="G50" s="165"/>
      <c r="I50" s="165"/>
      <c r="K50" s="165"/>
      <c r="M50" s="165"/>
      <c r="N50" s="165"/>
      <c r="O50" s="165"/>
      <c r="P50" s="165"/>
      <c r="R50" s="165"/>
      <c r="S50" s="165"/>
      <c r="U50" s="165"/>
      <c r="V50" s="165"/>
    </row>
    <row r="51" spans="1:22" x14ac:dyDescent="0.25">
      <c r="A51" s="268" t="s">
        <v>129</v>
      </c>
      <c r="G51" s="165"/>
      <c r="I51" s="165"/>
      <c r="K51" s="165"/>
      <c r="M51" s="165"/>
      <c r="N51" s="165"/>
      <c r="O51" s="165"/>
      <c r="P51" s="165"/>
      <c r="R51" s="165"/>
      <c r="S51" s="165"/>
      <c r="U51" s="165"/>
      <c r="V51" s="165"/>
    </row>
    <row r="52" spans="1:22" x14ac:dyDescent="0.25">
      <c r="A52" s="273" t="s">
        <v>130</v>
      </c>
      <c r="G52" s="165"/>
      <c r="I52" s="165"/>
      <c r="K52" s="165"/>
      <c r="M52" s="165"/>
      <c r="N52" s="165"/>
      <c r="O52" s="165"/>
      <c r="P52" s="165"/>
      <c r="R52" s="165"/>
      <c r="S52" s="165"/>
      <c r="U52" s="165"/>
      <c r="V52" s="165"/>
    </row>
  </sheetData>
  <mergeCells count="4">
    <mergeCell ref="P1:R1"/>
    <mergeCell ref="B1:F1"/>
    <mergeCell ref="G1:J1"/>
    <mergeCell ref="K1:N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S609"/>
  <sheetViews>
    <sheetView topLeftCell="A466" workbookViewId="0">
      <selection activeCell="L30" sqref="L30"/>
    </sheetView>
  </sheetViews>
  <sheetFormatPr defaultRowHeight="12" x14ac:dyDescent="0.2"/>
  <cols>
    <col min="1" max="1" width="22.7109375" style="2" customWidth="1"/>
    <col min="2" max="7" width="9.140625" style="2"/>
    <col min="8" max="8" width="9.7109375" style="2" customWidth="1"/>
    <col min="9" max="15" width="9.140625" style="2"/>
    <col min="16" max="16384" width="9.140625" style="205"/>
  </cols>
  <sheetData>
    <row r="1" spans="1:19" x14ac:dyDescent="0.2">
      <c r="A1" s="201" t="s">
        <v>131</v>
      </c>
      <c r="B1" s="201" t="s">
        <v>132</v>
      </c>
      <c r="C1" s="201"/>
      <c r="D1" s="201" t="s">
        <v>133</v>
      </c>
      <c r="E1" s="201" t="s">
        <v>134</v>
      </c>
      <c r="F1" s="201" t="s">
        <v>135</v>
      </c>
      <c r="G1" s="201" t="s">
        <v>136</v>
      </c>
      <c r="H1" s="202" t="s">
        <v>137</v>
      </c>
      <c r="I1" s="201" t="s">
        <v>138</v>
      </c>
      <c r="J1" s="201" t="s">
        <v>139</v>
      </c>
      <c r="K1" s="201" t="s">
        <v>140</v>
      </c>
      <c r="L1" s="201" t="s">
        <v>141</v>
      </c>
      <c r="M1" s="201" t="s">
        <v>142</v>
      </c>
      <c r="N1" s="201" t="s">
        <v>143</v>
      </c>
      <c r="O1" s="201" t="s">
        <v>144</v>
      </c>
      <c r="P1" s="201" t="s">
        <v>145</v>
      </c>
      <c r="Q1" s="205" t="s">
        <v>146</v>
      </c>
      <c r="R1" s="205" t="s">
        <v>284</v>
      </c>
      <c r="S1" s="205" t="s">
        <v>394</v>
      </c>
    </row>
    <row r="2" spans="1:19" x14ac:dyDescent="0.2">
      <c r="A2" s="206" t="s">
        <v>147</v>
      </c>
      <c r="B2" s="203" t="s">
        <v>2193</v>
      </c>
      <c r="C2" s="203">
        <v>8110</v>
      </c>
      <c r="D2" s="204" t="s">
        <v>148</v>
      </c>
      <c r="E2" s="204" t="s">
        <v>148</v>
      </c>
      <c r="F2" s="203" t="s">
        <v>149</v>
      </c>
      <c r="G2" s="203" t="s">
        <v>150</v>
      </c>
      <c r="H2" s="203" t="s">
        <v>151</v>
      </c>
      <c r="I2" s="203" t="s">
        <v>152</v>
      </c>
      <c r="J2" s="203" t="s">
        <v>153</v>
      </c>
      <c r="K2" s="203" t="s">
        <v>154</v>
      </c>
      <c r="L2" s="203" t="s">
        <v>155</v>
      </c>
      <c r="M2" s="204" t="s">
        <v>156</v>
      </c>
      <c r="N2" s="204" t="s">
        <v>156</v>
      </c>
      <c r="O2" s="208" t="s">
        <v>157</v>
      </c>
      <c r="P2" s="203" t="s">
        <v>158</v>
      </c>
      <c r="R2" s="203" t="s">
        <v>153</v>
      </c>
      <c r="S2" s="203" t="s">
        <v>153</v>
      </c>
    </row>
    <row r="3" spans="1:19" x14ac:dyDescent="0.2">
      <c r="A3" s="206" t="s">
        <v>159</v>
      </c>
      <c r="B3" s="206" t="s">
        <v>2194</v>
      </c>
      <c r="C3" s="206" t="s">
        <v>2648</v>
      </c>
      <c r="D3" s="274" t="s">
        <v>160</v>
      </c>
      <c r="E3" s="274" t="s">
        <v>160</v>
      </c>
      <c r="F3" s="206" t="s">
        <v>161</v>
      </c>
      <c r="G3" s="203" t="s">
        <v>149</v>
      </c>
      <c r="H3" s="203" t="s">
        <v>16</v>
      </c>
      <c r="I3" s="203" t="s">
        <v>162</v>
      </c>
      <c r="J3" s="203" t="s">
        <v>163</v>
      </c>
      <c r="K3" s="203" t="s">
        <v>164</v>
      </c>
      <c r="L3" s="203" t="s">
        <v>165</v>
      </c>
      <c r="M3" s="204" t="s">
        <v>166</v>
      </c>
      <c r="N3" s="204" t="s">
        <v>167</v>
      </c>
      <c r="O3" s="208" t="s">
        <v>168</v>
      </c>
      <c r="P3" s="207">
        <v>1</v>
      </c>
      <c r="Q3" s="205" t="s">
        <v>169</v>
      </c>
      <c r="R3" s="203" t="s">
        <v>163</v>
      </c>
      <c r="S3" s="203" t="s">
        <v>163</v>
      </c>
    </row>
    <row r="4" spans="1:19" x14ac:dyDescent="0.2">
      <c r="A4" s="206" t="s">
        <v>170</v>
      </c>
      <c r="B4" s="206" t="s">
        <v>2195</v>
      </c>
      <c r="C4" s="206" t="s">
        <v>2649</v>
      </c>
      <c r="D4" s="274" t="s">
        <v>171</v>
      </c>
      <c r="E4" s="274" t="s">
        <v>172</v>
      </c>
      <c r="F4" s="206" t="s">
        <v>173</v>
      </c>
      <c r="G4" s="206" t="s">
        <v>174</v>
      </c>
      <c r="H4" s="203" t="s">
        <v>175</v>
      </c>
      <c r="I4" s="203" t="s">
        <v>395</v>
      </c>
      <c r="J4" s="203" t="s">
        <v>158</v>
      </c>
      <c r="K4" s="203" t="s">
        <v>176</v>
      </c>
      <c r="L4" s="203" t="s">
        <v>177</v>
      </c>
      <c r="M4" s="204" t="s">
        <v>178</v>
      </c>
      <c r="N4" s="203"/>
      <c r="O4" s="208" t="s">
        <v>179</v>
      </c>
      <c r="P4" s="207">
        <v>2</v>
      </c>
      <c r="Q4" s="205" t="s">
        <v>180</v>
      </c>
    </row>
    <row r="5" spans="1:19" x14ac:dyDescent="0.2">
      <c r="A5" s="206" t="s">
        <v>181</v>
      </c>
      <c r="B5" s="206" t="s">
        <v>2196</v>
      </c>
      <c r="C5" s="206">
        <v>8148</v>
      </c>
      <c r="D5" s="274" t="s">
        <v>182</v>
      </c>
      <c r="E5" s="274" t="s">
        <v>183</v>
      </c>
      <c r="F5" s="206" t="s">
        <v>184</v>
      </c>
      <c r="G5" s="206" t="s">
        <v>185</v>
      </c>
      <c r="H5" s="203" t="s">
        <v>186</v>
      </c>
      <c r="I5" s="203"/>
      <c r="J5" s="203"/>
      <c r="K5" s="203"/>
      <c r="L5" s="203"/>
      <c r="M5" s="203"/>
      <c r="N5" s="203"/>
      <c r="O5" s="208" t="s">
        <v>75</v>
      </c>
      <c r="P5" s="207">
        <v>3</v>
      </c>
    </row>
    <row r="6" spans="1:19" x14ac:dyDescent="0.2">
      <c r="A6" s="206" t="s">
        <v>187</v>
      </c>
      <c r="B6" s="206" t="s">
        <v>2196</v>
      </c>
      <c r="C6" s="206">
        <v>8022</v>
      </c>
      <c r="D6" s="274" t="s">
        <v>188</v>
      </c>
      <c r="E6" s="274" t="s">
        <v>188</v>
      </c>
      <c r="F6" s="206" t="s">
        <v>189</v>
      </c>
      <c r="G6" s="206" t="s">
        <v>184</v>
      </c>
      <c r="H6" s="203" t="s">
        <v>190</v>
      </c>
      <c r="I6" s="203"/>
      <c r="J6" s="203"/>
      <c r="K6" s="203"/>
      <c r="L6" s="203"/>
      <c r="M6" s="203"/>
      <c r="N6" s="203"/>
      <c r="O6" s="208" t="s">
        <v>76</v>
      </c>
      <c r="P6" s="207">
        <v>4</v>
      </c>
    </row>
    <row r="7" spans="1:19" x14ac:dyDescent="0.2">
      <c r="A7" s="206" t="s">
        <v>191</v>
      </c>
      <c r="B7" s="206" t="s">
        <v>2197</v>
      </c>
      <c r="C7" s="206" t="s">
        <v>2650</v>
      </c>
      <c r="D7" s="206" t="s">
        <v>192</v>
      </c>
      <c r="E7" s="206" t="s">
        <v>193</v>
      </c>
      <c r="F7" s="206"/>
      <c r="G7" s="206" t="s">
        <v>189</v>
      </c>
      <c r="H7" s="207"/>
      <c r="I7" s="203"/>
      <c r="J7" s="203"/>
      <c r="K7" s="203"/>
      <c r="L7" s="203"/>
      <c r="M7" s="203"/>
      <c r="N7" s="203"/>
      <c r="O7" s="208" t="s">
        <v>77</v>
      </c>
      <c r="P7" s="207">
        <v>5</v>
      </c>
    </row>
    <row r="8" spans="1:19" x14ac:dyDescent="0.2">
      <c r="A8" s="206" t="s">
        <v>194</v>
      </c>
      <c r="B8" s="206" t="s">
        <v>2198</v>
      </c>
      <c r="C8" s="206" t="s">
        <v>2651</v>
      </c>
      <c r="D8" s="206"/>
      <c r="E8" s="206"/>
      <c r="F8" s="206"/>
      <c r="G8" s="206" t="s">
        <v>195</v>
      </c>
      <c r="H8" s="203"/>
      <c r="I8" s="203"/>
      <c r="J8" s="203"/>
      <c r="K8" s="203"/>
      <c r="L8" s="203"/>
      <c r="M8" s="203"/>
      <c r="N8" s="203"/>
      <c r="O8" s="208" t="s">
        <v>65</v>
      </c>
      <c r="P8" s="207">
        <v>6</v>
      </c>
    </row>
    <row r="9" spans="1:19" x14ac:dyDescent="0.2">
      <c r="A9" s="206" t="s">
        <v>196</v>
      </c>
      <c r="B9" s="206" t="s">
        <v>2199</v>
      </c>
      <c r="C9" s="206" t="s">
        <v>2652</v>
      </c>
      <c r="D9" s="206"/>
      <c r="E9" s="206"/>
      <c r="F9" s="206"/>
      <c r="G9" s="206"/>
      <c r="H9" s="203"/>
      <c r="I9" s="207"/>
      <c r="J9" s="203"/>
      <c r="K9" s="203"/>
      <c r="L9" s="203"/>
      <c r="M9" s="203"/>
      <c r="N9" s="203"/>
      <c r="O9" s="208" t="s">
        <v>197</v>
      </c>
      <c r="P9" s="207">
        <v>7</v>
      </c>
    </row>
    <row r="10" spans="1:19" x14ac:dyDescent="0.2">
      <c r="A10" s="206" t="s">
        <v>198</v>
      </c>
      <c r="B10" s="206" t="s">
        <v>2200</v>
      </c>
      <c r="C10" s="206" t="s">
        <v>2653</v>
      </c>
      <c r="D10" s="206"/>
      <c r="E10" s="206"/>
      <c r="F10" s="206"/>
      <c r="G10" s="206"/>
      <c r="H10" s="203"/>
      <c r="I10" s="203"/>
      <c r="J10" s="203"/>
      <c r="K10" s="203"/>
      <c r="L10" s="203"/>
      <c r="M10" s="203"/>
      <c r="N10" s="203"/>
      <c r="O10" s="208" t="s">
        <v>199</v>
      </c>
      <c r="P10" s="207">
        <v>8</v>
      </c>
    </row>
    <row r="11" spans="1:19" x14ac:dyDescent="0.2">
      <c r="A11" s="206" t="s">
        <v>200</v>
      </c>
      <c r="B11" s="206" t="s">
        <v>2201</v>
      </c>
      <c r="C11" s="206" t="s">
        <v>2654</v>
      </c>
      <c r="D11" s="206"/>
      <c r="E11" s="206"/>
      <c r="F11" s="206"/>
      <c r="G11" s="206"/>
      <c r="H11" s="203"/>
      <c r="I11" s="207"/>
      <c r="J11" s="203"/>
      <c r="K11" s="203"/>
      <c r="L11" s="203"/>
      <c r="M11" s="203"/>
      <c r="N11" s="203"/>
      <c r="O11" s="208" t="s">
        <v>201</v>
      </c>
      <c r="P11" s="207">
        <v>9</v>
      </c>
    </row>
    <row r="12" spans="1:19" x14ac:dyDescent="0.2">
      <c r="A12" s="206" t="s">
        <v>202</v>
      </c>
      <c r="B12" s="206" t="s">
        <v>2202</v>
      </c>
      <c r="C12" s="206" t="s">
        <v>2655</v>
      </c>
      <c r="D12" s="206"/>
      <c r="E12" s="206"/>
      <c r="F12" s="206"/>
      <c r="G12" s="206"/>
      <c r="H12" s="203"/>
      <c r="I12" s="203"/>
      <c r="J12" s="203"/>
      <c r="K12" s="203"/>
      <c r="L12" s="203"/>
      <c r="M12" s="203"/>
      <c r="N12" s="203"/>
      <c r="O12" s="208" t="s">
        <v>203</v>
      </c>
      <c r="P12" s="207">
        <v>10</v>
      </c>
    </row>
    <row r="13" spans="1:19" x14ac:dyDescent="0.2">
      <c r="A13" s="206" t="s">
        <v>204</v>
      </c>
      <c r="B13" s="206" t="s">
        <v>2176</v>
      </c>
      <c r="C13" s="206" t="s">
        <v>2656</v>
      </c>
      <c r="D13" s="206"/>
      <c r="E13" s="206"/>
      <c r="F13" s="206"/>
      <c r="G13" s="206"/>
      <c r="H13" s="203"/>
      <c r="I13" s="203"/>
      <c r="J13" s="203"/>
      <c r="K13" s="203"/>
      <c r="L13" s="203"/>
      <c r="M13" s="203"/>
      <c r="N13" s="203"/>
      <c r="O13" s="208" t="s">
        <v>205</v>
      </c>
      <c r="P13" s="207">
        <v>11</v>
      </c>
    </row>
    <row r="14" spans="1:19" x14ac:dyDescent="0.2">
      <c r="A14" s="206" t="s">
        <v>206</v>
      </c>
      <c r="B14" s="206" t="s">
        <v>2203</v>
      </c>
      <c r="C14" s="206" t="s">
        <v>2657</v>
      </c>
      <c r="D14" s="206"/>
      <c r="E14" s="206"/>
      <c r="F14" s="206"/>
      <c r="G14" s="206"/>
      <c r="H14" s="203"/>
      <c r="I14" s="203"/>
      <c r="J14" s="203"/>
      <c r="K14" s="203"/>
      <c r="L14" s="203"/>
      <c r="M14" s="203"/>
      <c r="N14" s="203"/>
      <c r="O14" s="203"/>
      <c r="P14" s="207">
        <v>12</v>
      </c>
    </row>
    <row r="15" spans="1:19" x14ac:dyDescent="0.2">
      <c r="A15" s="206" t="s">
        <v>207</v>
      </c>
      <c r="B15" s="206" t="s">
        <v>2204</v>
      </c>
      <c r="C15" s="206" t="s">
        <v>2658</v>
      </c>
      <c r="D15" s="206"/>
      <c r="E15" s="206"/>
      <c r="F15" s="206"/>
      <c r="G15" s="206"/>
      <c r="H15" s="203"/>
      <c r="I15" s="203"/>
      <c r="J15" s="203"/>
      <c r="K15" s="203"/>
      <c r="L15" s="203"/>
      <c r="M15" s="203"/>
      <c r="N15" s="203"/>
      <c r="O15" s="203"/>
      <c r="P15" s="207">
        <v>13</v>
      </c>
    </row>
    <row r="16" spans="1:19" x14ac:dyDescent="0.2">
      <c r="A16" s="206" t="s">
        <v>208</v>
      </c>
      <c r="B16" s="206" t="s">
        <v>2205</v>
      </c>
      <c r="C16" s="206" t="s">
        <v>2659</v>
      </c>
      <c r="D16" s="206"/>
      <c r="E16" s="206"/>
      <c r="F16" s="206"/>
      <c r="G16" s="206"/>
      <c r="H16" s="203"/>
      <c r="I16" s="203"/>
      <c r="J16" s="203"/>
      <c r="K16" s="203"/>
      <c r="L16" s="203"/>
      <c r="M16" s="203"/>
      <c r="N16" s="203"/>
      <c r="O16" s="203"/>
      <c r="P16" s="207">
        <v>14</v>
      </c>
    </row>
    <row r="17" spans="1:16" x14ac:dyDescent="0.2">
      <c r="A17" s="206" t="s">
        <v>209</v>
      </c>
      <c r="B17" s="206" t="s">
        <v>2206</v>
      </c>
      <c r="C17" s="206" t="s">
        <v>2660</v>
      </c>
      <c r="D17" s="206"/>
      <c r="E17" s="206"/>
      <c r="F17" s="206"/>
      <c r="G17" s="206"/>
      <c r="H17" s="203"/>
      <c r="I17" s="203"/>
      <c r="J17" s="203"/>
      <c r="K17" s="203"/>
      <c r="L17" s="203"/>
      <c r="M17" s="203"/>
      <c r="N17" s="203"/>
      <c r="O17" s="203"/>
      <c r="P17" s="207">
        <v>15</v>
      </c>
    </row>
    <row r="18" spans="1:16" x14ac:dyDescent="0.2">
      <c r="A18" s="206" t="s">
        <v>210</v>
      </c>
      <c r="B18" s="206" t="s">
        <v>2207</v>
      </c>
      <c r="C18" s="206">
        <v>2450</v>
      </c>
      <c r="D18" s="206"/>
      <c r="E18" s="206"/>
      <c r="F18" s="206"/>
      <c r="G18" s="206"/>
      <c r="H18" s="203"/>
      <c r="I18" s="203"/>
      <c r="J18" s="203"/>
      <c r="K18" s="203"/>
      <c r="L18" s="203"/>
      <c r="M18" s="203"/>
      <c r="N18" s="203"/>
      <c r="O18" s="203"/>
      <c r="P18" s="207">
        <v>16</v>
      </c>
    </row>
    <row r="19" spans="1:16" x14ac:dyDescent="0.2">
      <c r="A19" s="206" t="s">
        <v>211</v>
      </c>
      <c r="B19" s="206" t="s">
        <v>2024</v>
      </c>
      <c r="C19" s="206" t="s">
        <v>2661</v>
      </c>
      <c r="D19" s="206"/>
      <c r="E19" s="206"/>
      <c r="F19" s="206"/>
      <c r="G19" s="206"/>
      <c r="H19" s="203"/>
      <c r="I19" s="203"/>
      <c r="J19" s="203"/>
      <c r="K19" s="203"/>
      <c r="L19" s="203"/>
      <c r="M19" s="203"/>
      <c r="N19" s="203"/>
      <c r="O19" s="203"/>
      <c r="P19" s="207">
        <v>17</v>
      </c>
    </row>
    <row r="20" spans="1:16" x14ac:dyDescent="0.2">
      <c r="A20" s="206" t="s">
        <v>212</v>
      </c>
      <c r="B20" s="206" t="s">
        <v>2208</v>
      </c>
      <c r="C20" s="206" t="s">
        <v>2662</v>
      </c>
      <c r="D20" s="206"/>
      <c r="E20" s="206"/>
      <c r="F20" s="206"/>
      <c r="G20" s="206"/>
      <c r="H20" s="203"/>
      <c r="I20" s="203"/>
      <c r="J20" s="203"/>
      <c r="K20" s="203"/>
      <c r="L20" s="203"/>
      <c r="M20" s="203"/>
      <c r="N20" s="203"/>
      <c r="O20" s="203"/>
      <c r="P20" s="207">
        <v>18</v>
      </c>
    </row>
    <row r="21" spans="1:16" x14ac:dyDescent="0.2">
      <c r="A21" s="206" t="s">
        <v>213</v>
      </c>
      <c r="B21" s="206" t="s">
        <v>2209</v>
      </c>
      <c r="C21" s="206" t="s">
        <v>2663</v>
      </c>
      <c r="D21" s="206"/>
      <c r="E21" s="206"/>
      <c r="F21" s="206"/>
      <c r="G21" s="206"/>
      <c r="H21" s="203"/>
      <c r="I21" s="203"/>
      <c r="J21" s="203"/>
      <c r="K21" s="203"/>
      <c r="L21" s="203"/>
      <c r="M21" s="203"/>
      <c r="N21" s="203"/>
      <c r="O21" s="203"/>
      <c r="P21" s="207">
        <v>19</v>
      </c>
    </row>
    <row r="22" spans="1:16" x14ac:dyDescent="0.2">
      <c r="A22" s="206" t="s">
        <v>214</v>
      </c>
      <c r="B22" s="206" t="s">
        <v>2210</v>
      </c>
      <c r="C22" s="206" t="s">
        <v>2664</v>
      </c>
      <c r="D22" s="206"/>
      <c r="E22" s="206"/>
      <c r="F22" s="206"/>
      <c r="G22" s="206"/>
      <c r="H22" s="203"/>
      <c r="I22" s="203"/>
      <c r="J22" s="203"/>
      <c r="K22" s="203"/>
      <c r="L22" s="203"/>
      <c r="M22" s="203"/>
      <c r="N22" s="203"/>
      <c r="O22" s="203"/>
      <c r="P22" s="207">
        <v>20</v>
      </c>
    </row>
    <row r="23" spans="1:16" x14ac:dyDescent="0.2">
      <c r="A23" s="206" t="s">
        <v>215</v>
      </c>
      <c r="B23" s="206" t="s">
        <v>2211</v>
      </c>
      <c r="C23" s="206" t="s">
        <v>2665</v>
      </c>
      <c r="D23" s="206"/>
      <c r="E23" s="206"/>
      <c r="F23" s="206"/>
      <c r="G23" s="206"/>
      <c r="H23" s="203"/>
      <c r="I23" s="203"/>
      <c r="J23" s="203"/>
      <c r="K23" s="203"/>
      <c r="L23" s="203"/>
      <c r="M23" s="203"/>
      <c r="N23" s="203"/>
      <c r="O23" s="203"/>
      <c r="P23" s="207"/>
    </row>
    <row r="24" spans="1:16" x14ac:dyDescent="0.2">
      <c r="A24" s="206" t="s">
        <v>216</v>
      </c>
      <c r="B24" s="206" t="s">
        <v>2212</v>
      </c>
      <c r="C24" s="206" t="s">
        <v>2666</v>
      </c>
      <c r="D24" s="206"/>
      <c r="E24" s="206"/>
      <c r="F24" s="206"/>
      <c r="G24" s="206"/>
      <c r="H24" s="203"/>
      <c r="I24" s="203"/>
      <c r="J24" s="203"/>
      <c r="K24" s="203"/>
      <c r="L24" s="203"/>
      <c r="M24" s="203"/>
      <c r="N24" s="203"/>
      <c r="O24" s="203"/>
      <c r="P24" s="207"/>
    </row>
    <row r="25" spans="1:16" x14ac:dyDescent="0.2">
      <c r="A25" s="206" t="s">
        <v>217</v>
      </c>
      <c r="B25" s="206" t="s">
        <v>2213</v>
      </c>
      <c r="C25" s="206" t="s">
        <v>2667</v>
      </c>
      <c r="D25" s="206"/>
      <c r="E25" s="206"/>
      <c r="F25" s="206"/>
      <c r="G25" s="206"/>
      <c r="H25" s="203"/>
      <c r="I25" s="203"/>
      <c r="J25" s="203"/>
      <c r="K25" s="203"/>
      <c r="L25" s="203"/>
      <c r="M25" s="203"/>
      <c r="N25" s="203"/>
      <c r="O25" s="203"/>
      <c r="P25" s="207"/>
    </row>
    <row r="26" spans="1:16" x14ac:dyDescent="0.2">
      <c r="A26" s="206" t="s">
        <v>218</v>
      </c>
      <c r="B26" s="206" t="s">
        <v>1934</v>
      </c>
      <c r="C26" s="206" t="s">
        <v>2668</v>
      </c>
      <c r="D26" s="206"/>
      <c r="E26" s="206"/>
      <c r="F26" s="206"/>
      <c r="G26" s="206"/>
      <c r="H26" s="203"/>
      <c r="I26" s="203"/>
      <c r="J26" s="203"/>
      <c r="K26" s="203"/>
      <c r="L26" s="203"/>
      <c r="M26" s="203"/>
      <c r="N26" s="203"/>
      <c r="O26" s="203"/>
      <c r="P26" s="207"/>
    </row>
    <row r="27" spans="1:16" x14ac:dyDescent="0.2">
      <c r="A27" s="206" t="s">
        <v>219</v>
      </c>
      <c r="B27" s="206" t="s">
        <v>2214</v>
      </c>
      <c r="C27" s="206" t="s">
        <v>2669</v>
      </c>
      <c r="D27" s="206"/>
      <c r="E27" s="206"/>
      <c r="F27" s="206"/>
      <c r="G27" s="206"/>
      <c r="H27" s="203"/>
      <c r="I27" s="203"/>
      <c r="J27" s="203"/>
      <c r="K27" s="203"/>
      <c r="L27" s="203"/>
      <c r="M27" s="203"/>
      <c r="N27" s="203"/>
      <c r="O27" s="203"/>
      <c r="P27" s="207"/>
    </row>
    <row r="28" spans="1:16" x14ac:dyDescent="0.2">
      <c r="A28" s="206" t="s">
        <v>220</v>
      </c>
      <c r="B28" s="206" t="s">
        <v>2215</v>
      </c>
      <c r="C28" s="206" t="s">
        <v>2670</v>
      </c>
      <c r="D28" s="206"/>
      <c r="E28" s="206"/>
      <c r="F28" s="206"/>
      <c r="G28" s="206"/>
      <c r="H28" s="203"/>
      <c r="I28" s="203"/>
      <c r="J28" s="203"/>
      <c r="K28" s="203"/>
      <c r="L28" s="203"/>
      <c r="M28" s="203"/>
      <c r="N28" s="203"/>
      <c r="O28" s="203"/>
      <c r="P28" s="207"/>
    </row>
    <row r="29" spans="1:16" x14ac:dyDescent="0.2">
      <c r="A29" s="206" t="s">
        <v>221</v>
      </c>
      <c r="B29" s="206" t="s">
        <v>2020</v>
      </c>
      <c r="C29" s="206" t="s">
        <v>2671</v>
      </c>
      <c r="D29" s="206"/>
      <c r="E29" s="206"/>
      <c r="F29" s="206"/>
      <c r="G29" s="206"/>
      <c r="H29" s="203"/>
      <c r="I29" s="203"/>
      <c r="J29" s="203"/>
      <c r="K29" s="203"/>
      <c r="L29" s="203"/>
      <c r="M29" s="203"/>
      <c r="N29" s="203"/>
      <c r="O29" s="203"/>
      <c r="P29" s="207"/>
    </row>
    <row r="30" spans="1:16" x14ac:dyDescent="0.2">
      <c r="A30" s="206" t="s">
        <v>222</v>
      </c>
      <c r="B30" s="206" t="s">
        <v>2216</v>
      </c>
      <c r="C30" s="206" t="s">
        <v>2672</v>
      </c>
      <c r="D30" s="206"/>
      <c r="E30" s="206"/>
      <c r="F30" s="206"/>
      <c r="G30" s="206"/>
      <c r="H30" s="203"/>
      <c r="I30" s="203"/>
      <c r="J30" s="203"/>
      <c r="K30" s="203"/>
      <c r="L30" s="203"/>
      <c r="M30" s="203"/>
      <c r="N30" s="203"/>
      <c r="O30" s="203"/>
      <c r="P30" s="207"/>
    </row>
    <row r="31" spans="1:16" x14ac:dyDescent="0.2">
      <c r="A31" s="206" t="s">
        <v>223</v>
      </c>
      <c r="B31" s="206" t="s">
        <v>2217</v>
      </c>
      <c r="C31" s="206">
        <v>4263</v>
      </c>
      <c r="D31" s="206"/>
      <c r="E31" s="206"/>
      <c r="F31" s="206"/>
      <c r="G31" s="206"/>
      <c r="H31" s="203"/>
      <c r="I31" s="203"/>
      <c r="J31" s="203"/>
      <c r="K31" s="203"/>
      <c r="L31" s="203"/>
      <c r="M31" s="203"/>
      <c r="N31" s="203"/>
      <c r="O31" s="203"/>
      <c r="P31" s="207"/>
    </row>
    <row r="32" spans="1:16" x14ac:dyDescent="0.2">
      <c r="A32" s="206" t="s">
        <v>224</v>
      </c>
      <c r="B32" s="206" t="s">
        <v>2218</v>
      </c>
      <c r="C32" s="206" t="s">
        <v>2673</v>
      </c>
      <c r="D32" s="206"/>
      <c r="E32" s="206"/>
      <c r="F32" s="206"/>
      <c r="G32" s="206"/>
      <c r="H32" s="203"/>
      <c r="I32" s="203"/>
      <c r="J32" s="203"/>
      <c r="K32" s="203"/>
      <c r="L32" s="203"/>
      <c r="M32" s="203"/>
      <c r="N32" s="203"/>
      <c r="O32" s="203"/>
      <c r="P32" s="207"/>
    </row>
    <row r="33" spans="1:16" x14ac:dyDescent="0.2">
      <c r="A33" s="206" t="s">
        <v>225</v>
      </c>
      <c r="B33" s="206" t="s">
        <v>2219</v>
      </c>
      <c r="C33" s="206" t="s">
        <v>2674</v>
      </c>
      <c r="D33" s="206"/>
      <c r="E33" s="206"/>
      <c r="F33" s="206"/>
      <c r="G33" s="206"/>
      <c r="H33" s="203"/>
      <c r="I33" s="203"/>
      <c r="J33" s="203"/>
      <c r="K33" s="203"/>
      <c r="L33" s="203"/>
      <c r="M33" s="203"/>
      <c r="N33" s="203"/>
      <c r="O33" s="203"/>
      <c r="P33" s="207"/>
    </row>
    <row r="34" spans="1:16" x14ac:dyDescent="0.2">
      <c r="A34" s="206" t="s">
        <v>226</v>
      </c>
      <c r="B34" s="206" t="s">
        <v>1891</v>
      </c>
      <c r="C34" s="206" t="s">
        <v>2675</v>
      </c>
      <c r="D34" s="206"/>
      <c r="E34" s="206"/>
      <c r="F34" s="206"/>
      <c r="G34" s="206"/>
      <c r="H34" s="203"/>
      <c r="I34" s="203"/>
      <c r="J34" s="203"/>
      <c r="K34" s="203"/>
      <c r="L34" s="203"/>
      <c r="M34" s="203"/>
      <c r="N34" s="203"/>
      <c r="O34" s="203"/>
      <c r="P34" s="207"/>
    </row>
    <row r="35" spans="1:16" x14ac:dyDescent="0.2">
      <c r="A35" s="206" t="s">
        <v>227</v>
      </c>
      <c r="B35" s="206" t="s">
        <v>2220</v>
      </c>
      <c r="C35" s="206" t="s">
        <v>2676</v>
      </c>
      <c r="D35" s="206"/>
      <c r="E35" s="206"/>
      <c r="F35" s="206"/>
      <c r="G35" s="206"/>
      <c r="H35" s="203"/>
      <c r="I35" s="203"/>
      <c r="J35" s="203"/>
      <c r="K35" s="203"/>
      <c r="L35" s="203"/>
      <c r="M35" s="203"/>
      <c r="N35" s="203"/>
      <c r="O35" s="203"/>
      <c r="P35" s="207"/>
    </row>
    <row r="36" spans="1:16" x14ac:dyDescent="0.2">
      <c r="A36" s="206" t="s">
        <v>228</v>
      </c>
      <c r="B36" s="206" t="s">
        <v>187</v>
      </c>
      <c r="C36" s="206" t="s">
        <v>2677</v>
      </c>
      <c r="D36" s="206"/>
      <c r="E36" s="206"/>
      <c r="F36" s="206"/>
      <c r="G36" s="206"/>
      <c r="H36" s="203"/>
      <c r="I36" s="203"/>
      <c r="J36" s="203"/>
      <c r="K36" s="203"/>
      <c r="L36" s="203"/>
      <c r="M36" s="203"/>
      <c r="N36" s="203"/>
      <c r="O36" s="203"/>
      <c r="P36" s="207"/>
    </row>
    <row r="37" spans="1:16" x14ac:dyDescent="0.2">
      <c r="A37" s="206" t="s">
        <v>229</v>
      </c>
      <c r="B37" s="206" t="s">
        <v>2221</v>
      </c>
      <c r="C37" s="206" t="s">
        <v>2678</v>
      </c>
      <c r="D37" s="206"/>
      <c r="E37" s="206"/>
      <c r="F37" s="206"/>
      <c r="G37" s="206"/>
      <c r="H37" s="203"/>
      <c r="I37" s="203"/>
      <c r="J37" s="203"/>
      <c r="K37" s="203"/>
      <c r="L37" s="203"/>
      <c r="M37" s="203"/>
      <c r="N37" s="203"/>
      <c r="O37" s="203"/>
      <c r="P37" s="207"/>
    </row>
    <row r="38" spans="1:16" x14ac:dyDescent="0.2">
      <c r="A38" s="206" t="s">
        <v>230</v>
      </c>
      <c r="B38" s="206" t="s">
        <v>2222</v>
      </c>
      <c r="C38" s="206">
        <v>6013</v>
      </c>
      <c r="D38" s="206"/>
      <c r="E38" s="206"/>
      <c r="F38" s="206"/>
      <c r="G38" s="206"/>
      <c r="H38" s="203"/>
      <c r="I38" s="203"/>
      <c r="J38" s="203"/>
      <c r="K38" s="203"/>
      <c r="L38" s="203"/>
      <c r="M38" s="203"/>
      <c r="N38" s="203"/>
      <c r="O38" s="203"/>
      <c r="P38" s="207"/>
    </row>
    <row r="39" spans="1:16" x14ac:dyDescent="0.2">
      <c r="A39" s="206" t="s">
        <v>231</v>
      </c>
      <c r="B39" s="206" t="s">
        <v>2223</v>
      </c>
      <c r="C39" s="206" t="s">
        <v>2679</v>
      </c>
      <c r="D39" s="206"/>
      <c r="E39" s="206"/>
      <c r="F39" s="206"/>
      <c r="G39" s="206"/>
      <c r="H39" s="203"/>
      <c r="I39" s="203"/>
      <c r="J39" s="203"/>
      <c r="K39" s="203"/>
      <c r="L39" s="203"/>
      <c r="M39" s="203"/>
      <c r="N39" s="203"/>
      <c r="O39" s="203"/>
      <c r="P39" s="207"/>
    </row>
    <row r="40" spans="1:16" x14ac:dyDescent="0.2">
      <c r="A40" s="206" t="s">
        <v>232</v>
      </c>
      <c r="B40" s="206" t="s">
        <v>2224</v>
      </c>
      <c r="C40" s="206">
        <v>2240</v>
      </c>
      <c r="D40" s="206"/>
      <c r="E40" s="206"/>
      <c r="F40" s="206"/>
      <c r="G40" s="206"/>
      <c r="H40" s="203"/>
      <c r="I40" s="203"/>
      <c r="J40" s="203"/>
      <c r="K40" s="203"/>
      <c r="L40" s="203"/>
      <c r="M40" s="203"/>
      <c r="N40" s="203"/>
      <c r="O40" s="203"/>
      <c r="P40" s="207"/>
    </row>
    <row r="41" spans="1:16" x14ac:dyDescent="0.2">
      <c r="A41" s="206" t="s">
        <v>233</v>
      </c>
      <c r="B41" s="206" t="s">
        <v>1960</v>
      </c>
      <c r="C41" s="206" t="s">
        <v>2680</v>
      </c>
      <c r="D41" s="206"/>
      <c r="E41" s="206"/>
      <c r="F41" s="206"/>
      <c r="G41" s="206"/>
      <c r="H41" s="203"/>
      <c r="I41" s="203"/>
      <c r="J41" s="203"/>
      <c r="K41" s="203"/>
      <c r="L41" s="203"/>
      <c r="M41" s="203"/>
      <c r="N41" s="203"/>
      <c r="O41" s="203"/>
      <c r="P41" s="207"/>
    </row>
    <row r="42" spans="1:16" x14ac:dyDescent="0.2">
      <c r="A42" s="206" t="s">
        <v>234</v>
      </c>
      <c r="B42" s="206" t="s">
        <v>2225</v>
      </c>
      <c r="C42" s="206" t="s">
        <v>2681</v>
      </c>
      <c r="D42" s="206"/>
      <c r="E42" s="206"/>
      <c r="F42" s="206"/>
      <c r="G42" s="206"/>
      <c r="H42" s="203"/>
      <c r="I42" s="203"/>
      <c r="J42" s="203"/>
      <c r="K42" s="203"/>
      <c r="L42" s="203"/>
      <c r="M42" s="203"/>
      <c r="N42" s="203"/>
      <c r="O42" s="203"/>
      <c r="P42" s="207"/>
    </row>
    <row r="43" spans="1:16" x14ac:dyDescent="0.2">
      <c r="A43" s="206" t="s">
        <v>235</v>
      </c>
      <c r="B43" s="206" t="s">
        <v>2226</v>
      </c>
      <c r="C43" s="206" t="s">
        <v>2682</v>
      </c>
      <c r="D43" s="206"/>
      <c r="E43" s="206"/>
      <c r="F43" s="206"/>
      <c r="G43" s="206"/>
      <c r="H43" s="203"/>
      <c r="I43" s="203"/>
      <c r="J43" s="203"/>
      <c r="K43" s="203"/>
      <c r="L43" s="203"/>
      <c r="M43" s="203"/>
      <c r="N43" s="203"/>
      <c r="O43" s="203"/>
      <c r="P43" s="207"/>
    </row>
    <row r="44" spans="1:16" x14ac:dyDescent="0.2">
      <c r="A44" s="206" t="s">
        <v>236</v>
      </c>
      <c r="B44" s="206" t="s">
        <v>2227</v>
      </c>
      <c r="C44" s="206" t="s">
        <v>2683</v>
      </c>
      <c r="D44" s="206"/>
      <c r="E44" s="206"/>
      <c r="F44" s="206"/>
      <c r="G44" s="206"/>
      <c r="H44" s="203"/>
      <c r="I44" s="203"/>
      <c r="J44" s="203"/>
      <c r="K44" s="203"/>
      <c r="L44" s="203"/>
      <c r="M44" s="203"/>
      <c r="N44" s="203"/>
      <c r="O44" s="203"/>
      <c r="P44" s="207"/>
    </row>
    <row r="45" spans="1:16" x14ac:dyDescent="0.2">
      <c r="A45" s="206" t="s">
        <v>237</v>
      </c>
      <c r="B45" s="206" t="s">
        <v>2228</v>
      </c>
      <c r="C45" s="206" t="s">
        <v>2684</v>
      </c>
      <c r="D45" s="206"/>
      <c r="E45" s="206"/>
      <c r="F45" s="206"/>
      <c r="G45" s="206"/>
      <c r="H45" s="203"/>
      <c r="I45" s="203"/>
      <c r="J45" s="203"/>
      <c r="K45" s="203"/>
      <c r="L45" s="203"/>
      <c r="M45" s="203"/>
      <c r="N45" s="203"/>
      <c r="O45" s="203"/>
      <c r="P45" s="207"/>
    </row>
    <row r="46" spans="1:16" x14ac:dyDescent="0.2">
      <c r="A46" s="206" t="s">
        <v>238</v>
      </c>
      <c r="B46" s="206" t="s">
        <v>2229</v>
      </c>
      <c r="C46" s="206" t="s">
        <v>2685</v>
      </c>
      <c r="D46" s="206"/>
      <c r="E46" s="206"/>
      <c r="F46" s="206"/>
      <c r="G46" s="206"/>
      <c r="H46" s="203"/>
      <c r="I46" s="203"/>
      <c r="J46" s="203"/>
      <c r="K46" s="203"/>
      <c r="L46" s="203"/>
      <c r="M46" s="203"/>
      <c r="N46" s="203"/>
      <c r="O46" s="203"/>
      <c r="P46" s="207"/>
    </row>
    <row r="47" spans="1:16" x14ac:dyDescent="0.2">
      <c r="A47" s="206" t="s">
        <v>239</v>
      </c>
      <c r="B47" s="206" t="s">
        <v>2230</v>
      </c>
      <c r="C47" s="206" t="s">
        <v>2686</v>
      </c>
      <c r="D47" s="206"/>
      <c r="E47" s="206"/>
      <c r="F47" s="206"/>
      <c r="G47" s="206"/>
      <c r="H47" s="203"/>
      <c r="I47" s="203"/>
      <c r="J47" s="203"/>
      <c r="K47" s="203"/>
      <c r="L47" s="203"/>
      <c r="M47" s="203"/>
      <c r="N47" s="203"/>
      <c r="O47" s="203"/>
      <c r="P47" s="207"/>
    </row>
    <row r="48" spans="1:16" x14ac:dyDescent="0.2">
      <c r="A48" s="206" t="s">
        <v>240</v>
      </c>
      <c r="B48" s="206" t="s">
        <v>2231</v>
      </c>
      <c r="C48" s="206" t="s">
        <v>2687</v>
      </c>
      <c r="D48" s="206"/>
      <c r="E48" s="206"/>
      <c r="F48" s="206"/>
      <c r="G48" s="206"/>
      <c r="H48" s="203"/>
      <c r="I48" s="203"/>
      <c r="J48" s="203"/>
      <c r="K48" s="203"/>
      <c r="L48" s="203"/>
      <c r="M48" s="203"/>
      <c r="N48" s="203"/>
      <c r="O48" s="203"/>
      <c r="P48" s="207"/>
    </row>
    <row r="49" spans="1:16" x14ac:dyDescent="0.2">
      <c r="A49" s="206" t="s">
        <v>241</v>
      </c>
      <c r="B49" s="206" t="s">
        <v>2232</v>
      </c>
      <c r="C49" s="206" t="s">
        <v>2688</v>
      </c>
      <c r="D49" s="206"/>
      <c r="E49" s="206"/>
      <c r="F49" s="206"/>
      <c r="G49" s="206"/>
      <c r="H49" s="203"/>
      <c r="I49" s="203"/>
      <c r="J49" s="203"/>
      <c r="K49" s="203"/>
      <c r="L49" s="203"/>
      <c r="M49" s="203"/>
      <c r="N49" s="203"/>
      <c r="O49" s="203"/>
      <c r="P49" s="207"/>
    </row>
    <row r="50" spans="1:16" x14ac:dyDescent="0.2">
      <c r="A50" s="206" t="s">
        <v>242</v>
      </c>
      <c r="B50" s="206" t="s">
        <v>2233</v>
      </c>
      <c r="C50" s="206" t="s">
        <v>2689</v>
      </c>
      <c r="D50" s="206"/>
      <c r="E50" s="206"/>
      <c r="F50" s="206"/>
      <c r="G50" s="206"/>
      <c r="H50" s="203"/>
      <c r="I50" s="203"/>
      <c r="J50" s="203"/>
      <c r="K50" s="203"/>
      <c r="L50" s="203"/>
      <c r="M50" s="203"/>
      <c r="N50" s="203"/>
      <c r="O50" s="203"/>
      <c r="P50" s="207"/>
    </row>
    <row r="51" spans="1:16" x14ac:dyDescent="0.2">
      <c r="A51" s="206" t="s">
        <v>243</v>
      </c>
      <c r="B51" s="206" t="s">
        <v>2234</v>
      </c>
      <c r="C51" s="206" t="s">
        <v>2690</v>
      </c>
      <c r="D51" s="206"/>
      <c r="E51" s="206"/>
      <c r="F51" s="206"/>
      <c r="G51" s="206"/>
      <c r="H51" s="203"/>
      <c r="I51" s="203"/>
      <c r="J51" s="203"/>
      <c r="K51" s="203"/>
      <c r="L51" s="203"/>
      <c r="M51" s="203"/>
      <c r="N51" s="203"/>
      <c r="O51" s="203"/>
      <c r="P51" s="207"/>
    </row>
    <row r="52" spans="1:16" x14ac:dyDescent="0.2">
      <c r="A52" s="206" t="s">
        <v>244</v>
      </c>
      <c r="B52" s="206" t="s">
        <v>2235</v>
      </c>
      <c r="C52" s="206" t="s">
        <v>2691</v>
      </c>
      <c r="D52" s="206"/>
      <c r="E52" s="206"/>
      <c r="F52" s="206"/>
      <c r="G52" s="206"/>
      <c r="H52" s="203"/>
      <c r="I52" s="203"/>
      <c r="J52" s="203"/>
      <c r="K52" s="203"/>
      <c r="L52" s="203"/>
      <c r="M52" s="203"/>
      <c r="N52" s="203"/>
      <c r="O52" s="203"/>
      <c r="P52" s="207"/>
    </row>
    <row r="53" spans="1:16" x14ac:dyDescent="0.2">
      <c r="A53" s="206" t="s">
        <v>245</v>
      </c>
      <c r="B53" s="206" t="s">
        <v>2236</v>
      </c>
      <c r="C53" s="206" t="s">
        <v>2692</v>
      </c>
      <c r="D53" s="206"/>
      <c r="E53" s="206"/>
      <c r="F53" s="206"/>
      <c r="G53" s="206"/>
      <c r="H53" s="203"/>
      <c r="I53" s="203"/>
      <c r="J53" s="203"/>
      <c r="K53" s="203"/>
      <c r="L53" s="203"/>
      <c r="M53" s="203"/>
      <c r="N53" s="203"/>
      <c r="O53" s="203"/>
      <c r="P53" s="207"/>
    </row>
    <row r="54" spans="1:16" x14ac:dyDescent="0.2">
      <c r="A54" s="206" t="s">
        <v>246</v>
      </c>
      <c r="B54" s="206" t="s">
        <v>2237</v>
      </c>
      <c r="C54" s="206">
        <v>8123</v>
      </c>
      <c r="D54" s="206"/>
      <c r="E54" s="206"/>
      <c r="F54" s="206"/>
      <c r="G54" s="206"/>
      <c r="H54" s="203"/>
      <c r="I54" s="203"/>
      <c r="J54" s="203"/>
      <c r="K54" s="203"/>
      <c r="L54" s="203"/>
      <c r="M54" s="203"/>
      <c r="N54" s="203"/>
      <c r="O54" s="203"/>
      <c r="P54" s="207"/>
    </row>
    <row r="55" spans="1:16" x14ac:dyDescent="0.2">
      <c r="A55" s="206" t="s">
        <v>247</v>
      </c>
      <c r="B55" s="206" t="s">
        <v>2238</v>
      </c>
      <c r="C55" s="206" t="s">
        <v>2693</v>
      </c>
      <c r="D55" s="206"/>
      <c r="E55" s="206"/>
      <c r="F55" s="206"/>
      <c r="G55" s="206"/>
      <c r="H55" s="203"/>
      <c r="I55" s="203"/>
      <c r="J55" s="203"/>
      <c r="K55" s="203"/>
      <c r="L55" s="203"/>
      <c r="M55" s="203"/>
      <c r="N55" s="203"/>
      <c r="O55" s="203"/>
      <c r="P55" s="207"/>
    </row>
    <row r="56" spans="1:16" x14ac:dyDescent="0.2">
      <c r="A56" s="206" t="s">
        <v>248</v>
      </c>
      <c r="B56" s="206" t="s">
        <v>2239</v>
      </c>
      <c r="C56" s="206" t="s">
        <v>2694</v>
      </c>
      <c r="D56" s="206"/>
      <c r="E56" s="206"/>
      <c r="F56" s="206"/>
      <c r="G56" s="206"/>
      <c r="H56" s="203"/>
      <c r="I56" s="203"/>
      <c r="J56" s="203"/>
      <c r="K56" s="203"/>
      <c r="L56" s="203"/>
      <c r="M56" s="203"/>
      <c r="N56" s="203"/>
      <c r="O56" s="203"/>
      <c r="P56" s="207"/>
    </row>
    <row r="57" spans="1:16" x14ac:dyDescent="0.2">
      <c r="A57" s="206" t="s">
        <v>249</v>
      </c>
      <c r="B57" s="206" t="s">
        <v>2240</v>
      </c>
      <c r="C57" s="206" t="s">
        <v>2695</v>
      </c>
      <c r="D57" s="206"/>
      <c r="E57" s="206"/>
      <c r="F57" s="206"/>
      <c r="G57" s="206"/>
      <c r="H57" s="203"/>
      <c r="I57" s="203"/>
      <c r="J57" s="203"/>
      <c r="K57" s="203"/>
      <c r="L57" s="203"/>
      <c r="M57" s="203"/>
      <c r="N57" s="203"/>
      <c r="O57" s="203"/>
      <c r="P57" s="207"/>
    </row>
    <row r="58" spans="1:16" x14ac:dyDescent="0.2">
      <c r="A58" s="206" t="s">
        <v>250</v>
      </c>
      <c r="B58" s="206" t="s">
        <v>2241</v>
      </c>
      <c r="C58" s="206" t="s">
        <v>2696</v>
      </c>
      <c r="D58" s="206"/>
      <c r="E58" s="206"/>
      <c r="F58" s="206"/>
      <c r="G58" s="206"/>
      <c r="H58" s="203"/>
      <c r="I58" s="203"/>
      <c r="J58" s="203"/>
      <c r="K58" s="203"/>
      <c r="L58" s="203"/>
      <c r="M58" s="203"/>
      <c r="N58" s="203"/>
      <c r="O58" s="203"/>
      <c r="P58" s="207"/>
    </row>
    <row r="59" spans="1:16" x14ac:dyDescent="0.2">
      <c r="A59" s="206" t="s">
        <v>251</v>
      </c>
      <c r="B59" s="206" t="s">
        <v>2242</v>
      </c>
      <c r="C59" s="206" t="s">
        <v>2697</v>
      </c>
      <c r="D59" s="206"/>
      <c r="E59" s="206"/>
      <c r="F59" s="206"/>
      <c r="G59" s="206"/>
      <c r="H59" s="203"/>
      <c r="I59" s="203"/>
      <c r="J59" s="203"/>
      <c r="K59" s="203"/>
      <c r="L59" s="203"/>
      <c r="M59" s="203"/>
      <c r="N59" s="203"/>
      <c r="O59" s="203"/>
      <c r="P59" s="207"/>
    </row>
    <row r="60" spans="1:16" x14ac:dyDescent="0.2">
      <c r="A60" s="206" t="s">
        <v>252</v>
      </c>
      <c r="B60" s="206" t="s">
        <v>2243</v>
      </c>
      <c r="C60" s="206" t="s">
        <v>2698</v>
      </c>
      <c r="D60" s="206"/>
      <c r="E60" s="206"/>
      <c r="F60" s="206"/>
      <c r="G60" s="206"/>
      <c r="H60" s="203"/>
      <c r="I60" s="203"/>
      <c r="J60" s="203"/>
      <c r="K60" s="203"/>
      <c r="L60" s="203"/>
      <c r="M60" s="203"/>
      <c r="N60" s="203"/>
      <c r="O60" s="203"/>
      <c r="P60" s="207"/>
    </row>
    <row r="61" spans="1:16" x14ac:dyDescent="0.2">
      <c r="A61" s="206" t="s">
        <v>253</v>
      </c>
      <c r="B61" s="206" t="s">
        <v>2244</v>
      </c>
      <c r="C61" s="206" t="s">
        <v>2699</v>
      </c>
      <c r="D61" s="206"/>
      <c r="E61" s="206"/>
      <c r="F61" s="206"/>
      <c r="G61" s="206"/>
      <c r="H61" s="203"/>
      <c r="I61" s="203"/>
      <c r="J61" s="203"/>
      <c r="K61" s="203"/>
      <c r="L61" s="203"/>
      <c r="M61" s="203"/>
      <c r="N61" s="203"/>
      <c r="O61" s="203"/>
      <c r="P61" s="207"/>
    </row>
    <row r="62" spans="1:16" x14ac:dyDescent="0.2">
      <c r="A62" s="206" t="s">
        <v>254</v>
      </c>
      <c r="B62" s="206" t="s">
        <v>2245</v>
      </c>
      <c r="C62" s="206">
        <v>8027</v>
      </c>
      <c r="D62" s="206"/>
      <c r="E62" s="206"/>
      <c r="F62" s="206"/>
      <c r="G62" s="206"/>
      <c r="H62" s="203"/>
      <c r="I62" s="203"/>
      <c r="J62" s="203"/>
      <c r="K62" s="203"/>
      <c r="L62" s="203"/>
      <c r="M62" s="203"/>
      <c r="N62" s="203"/>
      <c r="O62" s="203"/>
      <c r="P62" s="207"/>
    </row>
    <row r="63" spans="1:16" x14ac:dyDescent="0.2">
      <c r="A63" s="206" t="s">
        <v>255</v>
      </c>
      <c r="B63" s="206" t="s">
        <v>2246</v>
      </c>
      <c r="C63" s="206">
        <v>8152</v>
      </c>
      <c r="D63" s="206"/>
      <c r="E63" s="206"/>
      <c r="F63" s="206"/>
      <c r="G63" s="206"/>
      <c r="H63" s="203"/>
      <c r="I63" s="203"/>
      <c r="J63" s="203"/>
      <c r="K63" s="203"/>
      <c r="L63" s="203"/>
      <c r="M63" s="203"/>
      <c r="N63" s="203"/>
      <c r="O63" s="203"/>
      <c r="P63" s="207"/>
    </row>
    <row r="64" spans="1:16" x14ac:dyDescent="0.2">
      <c r="A64" s="206" t="s">
        <v>256</v>
      </c>
      <c r="B64" s="206" t="s">
        <v>2247</v>
      </c>
      <c r="C64" s="206" t="s">
        <v>2700</v>
      </c>
      <c r="D64" s="206"/>
      <c r="E64" s="206"/>
      <c r="F64" s="206"/>
      <c r="G64" s="206"/>
      <c r="H64" s="203"/>
      <c r="I64" s="203"/>
      <c r="J64" s="203"/>
      <c r="K64" s="203"/>
      <c r="L64" s="203"/>
      <c r="M64" s="203"/>
      <c r="N64" s="203"/>
      <c r="O64" s="203"/>
      <c r="P64" s="207"/>
    </row>
    <row r="65" spans="1:16" x14ac:dyDescent="0.2">
      <c r="A65" s="206" t="s">
        <v>257</v>
      </c>
      <c r="B65" s="206" t="s">
        <v>2248</v>
      </c>
      <c r="C65" s="206" t="s">
        <v>2701</v>
      </c>
      <c r="D65" s="206"/>
      <c r="E65" s="206"/>
      <c r="F65" s="206"/>
      <c r="G65" s="206"/>
      <c r="H65" s="203"/>
      <c r="I65" s="203"/>
      <c r="J65" s="203"/>
      <c r="K65" s="203"/>
      <c r="L65" s="203"/>
      <c r="M65" s="203"/>
      <c r="N65" s="203"/>
      <c r="O65" s="203"/>
      <c r="P65" s="207"/>
    </row>
    <row r="66" spans="1:16" x14ac:dyDescent="0.2">
      <c r="A66" s="206" t="s">
        <v>258</v>
      </c>
      <c r="B66" s="206" t="s">
        <v>2249</v>
      </c>
      <c r="C66" s="206">
        <v>1029</v>
      </c>
      <c r="D66" s="206"/>
      <c r="E66" s="206"/>
      <c r="F66" s="206"/>
      <c r="G66" s="206"/>
      <c r="H66" s="203"/>
      <c r="I66" s="203"/>
      <c r="J66" s="203"/>
      <c r="K66" s="203"/>
      <c r="L66" s="203"/>
      <c r="M66" s="203"/>
      <c r="N66" s="203"/>
      <c r="O66" s="203"/>
      <c r="P66" s="207"/>
    </row>
    <row r="67" spans="1:16" x14ac:dyDescent="0.2">
      <c r="A67" s="206" t="s">
        <v>259</v>
      </c>
      <c r="B67" s="206" t="s">
        <v>2250</v>
      </c>
      <c r="C67" s="206">
        <v>1015</v>
      </c>
      <c r="D67" s="206"/>
      <c r="E67" s="206"/>
      <c r="F67" s="206"/>
      <c r="G67" s="206"/>
      <c r="H67" s="203"/>
      <c r="I67" s="203"/>
      <c r="J67" s="203"/>
      <c r="K67" s="203"/>
      <c r="L67" s="203"/>
      <c r="M67" s="203"/>
      <c r="N67" s="203"/>
      <c r="O67" s="203"/>
      <c r="P67" s="207"/>
    </row>
    <row r="68" spans="1:16" x14ac:dyDescent="0.2">
      <c r="A68" s="206" t="s">
        <v>260</v>
      </c>
      <c r="B68" s="206" t="s">
        <v>2251</v>
      </c>
      <c r="C68" s="206">
        <v>8105</v>
      </c>
      <c r="D68" s="206"/>
      <c r="E68" s="206"/>
      <c r="F68" s="206"/>
      <c r="G68" s="206"/>
      <c r="H68" s="203"/>
      <c r="I68" s="203"/>
      <c r="J68" s="203"/>
      <c r="K68" s="203"/>
      <c r="L68" s="203"/>
      <c r="M68" s="203"/>
      <c r="N68" s="203"/>
      <c r="O68" s="203"/>
      <c r="P68" s="207"/>
    </row>
    <row r="69" spans="1:16" x14ac:dyDescent="0.2">
      <c r="A69" s="206" t="s">
        <v>261</v>
      </c>
      <c r="B69" s="206" t="s">
        <v>2252</v>
      </c>
      <c r="C69" s="206">
        <v>8028</v>
      </c>
      <c r="D69" s="206"/>
      <c r="E69" s="206"/>
      <c r="F69" s="206"/>
      <c r="G69" s="206"/>
      <c r="H69" s="203"/>
      <c r="I69" s="203"/>
      <c r="J69" s="203"/>
      <c r="K69" s="203"/>
      <c r="L69" s="203"/>
      <c r="M69" s="203"/>
      <c r="N69" s="203"/>
      <c r="O69" s="203"/>
      <c r="P69" s="207"/>
    </row>
    <row r="70" spans="1:16" x14ac:dyDescent="0.2">
      <c r="A70" s="206" t="s">
        <v>262</v>
      </c>
      <c r="B70" s="206" t="s">
        <v>2253</v>
      </c>
      <c r="C70" s="206">
        <v>8153</v>
      </c>
      <c r="D70" s="206"/>
      <c r="E70" s="206"/>
      <c r="F70" s="206"/>
      <c r="G70" s="206"/>
      <c r="H70" s="203"/>
      <c r="I70" s="203"/>
      <c r="J70" s="203"/>
      <c r="K70" s="203"/>
      <c r="L70" s="203"/>
      <c r="M70" s="203"/>
      <c r="N70" s="203"/>
      <c r="O70" s="203"/>
      <c r="P70" s="207"/>
    </row>
    <row r="71" spans="1:16" x14ac:dyDescent="0.2">
      <c r="A71" s="206" t="s">
        <v>263</v>
      </c>
      <c r="B71" s="206" t="s">
        <v>2254</v>
      </c>
      <c r="C71" s="206">
        <v>1071</v>
      </c>
      <c r="D71" s="206"/>
      <c r="E71" s="206"/>
      <c r="F71" s="206"/>
      <c r="G71" s="206"/>
      <c r="H71" s="203"/>
      <c r="I71" s="203"/>
      <c r="J71" s="203"/>
      <c r="K71" s="203"/>
      <c r="L71" s="203"/>
      <c r="M71" s="203"/>
      <c r="N71" s="203"/>
      <c r="O71" s="203"/>
      <c r="P71" s="207"/>
    </row>
    <row r="72" spans="1:16" x14ac:dyDescent="0.2">
      <c r="A72" s="206" t="s">
        <v>264</v>
      </c>
      <c r="B72" s="206" t="s">
        <v>2255</v>
      </c>
      <c r="C72" s="206">
        <v>1080</v>
      </c>
      <c r="D72" s="206"/>
      <c r="E72" s="206"/>
      <c r="F72" s="206"/>
      <c r="G72" s="206"/>
      <c r="H72" s="203"/>
      <c r="I72" s="203"/>
      <c r="J72" s="203"/>
      <c r="K72" s="203"/>
      <c r="L72" s="203"/>
      <c r="M72" s="203"/>
      <c r="N72" s="203"/>
      <c r="O72" s="203"/>
      <c r="P72" s="207"/>
    </row>
    <row r="73" spans="1:16" x14ac:dyDescent="0.2">
      <c r="A73" s="206" t="s">
        <v>265</v>
      </c>
      <c r="B73" s="206" t="s">
        <v>2256</v>
      </c>
      <c r="C73" s="206">
        <v>1085</v>
      </c>
      <c r="D73" s="206"/>
      <c r="E73" s="206"/>
      <c r="F73" s="206"/>
      <c r="G73" s="206"/>
      <c r="H73" s="203"/>
      <c r="I73" s="203"/>
      <c r="J73" s="203"/>
      <c r="K73" s="203"/>
      <c r="L73" s="203"/>
      <c r="M73" s="203"/>
      <c r="N73" s="203"/>
      <c r="O73" s="203"/>
      <c r="P73" s="207"/>
    </row>
    <row r="74" spans="1:16" x14ac:dyDescent="0.2">
      <c r="A74" s="206" t="s">
        <v>266</v>
      </c>
      <c r="B74" s="206" t="s">
        <v>2257</v>
      </c>
      <c r="C74" s="206">
        <v>1092</v>
      </c>
      <c r="D74" s="206"/>
      <c r="E74" s="206"/>
      <c r="F74" s="206"/>
      <c r="G74" s="206"/>
      <c r="H74" s="203"/>
      <c r="I74" s="203"/>
      <c r="J74" s="203"/>
      <c r="K74" s="203"/>
      <c r="L74" s="203"/>
      <c r="M74" s="203"/>
      <c r="N74" s="203"/>
      <c r="O74" s="203"/>
      <c r="P74" s="207"/>
    </row>
    <row r="75" spans="1:16" x14ac:dyDescent="0.2">
      <c r="A75" s="206" t="s">
        <v>267</v>
      </c>
      <c r="B75" s="206" t="s">
        <v>2258</v>
      </c>
      <c r="C75" s="206">
        <v>1120</v>
      </c>
      <c r="D75" s="206"/>
      <c r="E75" s="206"/>
      <c r="F75" s="206"/>
      <c r="G75" s="206"/>
      <c r="H75" s="208"/>
      <c r="I75" s="208"/>
      <c r="J75" s="208"/>
      <c r="K75" s="208"/>
      <c r="L75" s="208"/>
      <c r="M75" s="203"/>
      <c r="N75" s="203"/>
      <c r="O75" s="203"/>
      <c r="P75" s="207"/>
    </row>
    <row r="76" spans="1:16" x14ac:dyDescent="0.2">
      <c r="A76" s="206" t="s">
        <v>268</v>
      </c>
      <c r="B76" s="206" t="s">
        <v>2259</v>
      </c>
      <c r="C76" s="206">
        <v>1127</v>
      </c>
      <c r="D76" s="206"/>
      <c r="E76" s="206"/>
      <c r="F76" s="206"/>
      <c r="G76" s="206"/>
      <c r="H76" s="208"/>
      <c r="I76" s="208"/>
      <c r="J76" s="208"/>
      <c r="K76" s="208"/>
      <c r="L76" s="208"/>
      <c r="M76" s="203"/>
      <c r="N76" s="203"/>
      <c r="O76" s="203"/>
      <c r="P76" s="207"/>
    </row>
    <row r="77" spans="1:16" x14ac:dyDescent="0.2">
      <c r="A77" s="206" t="s">
        <v>269</v>
      </c>
      <c r="B77" s="206" t="s">
        <v>2260</v>
      </c>
      <c r="C77" s="206">
        <v>1134</v>
      </c>
      <c r="D77" s="206"/>
      <c r="E77" s="206"/>
      <c r="F77" s="206"/>
      <c r="G77" s="206"/>
      <c r="H77" s="208"/>
      <c r="I77" s="208"/>
      <c r="J77" s="208"/>
      <c r="K77" s="208"/>
      <c r="L77" s="208"/>
      <c r="M77" s="203"/>
      <c r="N77" s="203"/>
      <c r="O77" s="203"/>
      <c r="P77" s="207"/>
    </row>
    <row r="78" spans="1:16" x14ac:dyDescent="0.2">
      <c r="A78" s="206" t="s">
        <v>270</v>
      </c>
      <c r="B78" s="206" t="s">
        <v>1901</v>
      </c>
      <c r="C78" s="206">
        <v>1141</v>
      </c>
      <c r="D78" s="206"/>
      <c r="E78" s="206"/>
      <c r="F78" s="206"/>
      <c r="G78" s="206"/>
      <c r="H78" s="208"/>
      <c r="I78" s="208"/>
      <c r="J78" s="208"/>
      <c r="K78" s="208"/>
      <c r="L78" s="208"/>
      <c r="M78" s="203"/>
      <c r="N78" s="203"/>
      <c r="O78" s="203"/>
      <c r="P78" s="207"/>
    </row>
    <row r="79" spans="1:16" x14ac:dyDescent="0.2">
      <c r="A79" s="206" t="s">
        <v>271</v>
      </c>
      <c r="B79" s="206" t="s">
        <v>2261</v>
      </c>
      <c r="C79" s="206">
        <v>1155</v>
      </c>
      <c r="D79" s="206"/>
      <c r="E79" s="206"/>
      <c r="F79" s="206"/>
      <c r="G79" s="206"/>
      <c r="H79" s="208"/>
      <c r="I79" s="208"/>
      <c r="J79" s="208"/>
      <c r="K79" s="208"/>
      <c r="L79" s="208"/>
      <c r="M79" s="203"/>
      <c r="N79" s="203"/>
      <c r="O79" s="203"/>
      <c r="P79" s="207"/>
    </row>
    <row r="80" spans="1:16" x14ac:dyDescent="0.2">
      <c r="A80" s="206" t="s">
        <v>272</v>
      </c>
      <c r="B80" s="206" t="s">
        <v>2262</v>
      </c>
      <c r="C80" s="206">
        <v>1162</v>
      </c>
      <c r="D80" s="206"/>
      <c r="E80" s="206"/>
      <c r="F80" s="206"/>
      <c r="G80" s="206"/>
      <c r="H80" s="208"/>
      <c r="I80" s="208"/>
      <c r="J80" s="208"/>
      <c r="K80" s="208"/>
      <c r="L80" s="208"/>
      <c r="M80" s="208"/>
      <c r="N80" s="208"/>
      <c r="O80" s="208"/>
      <c r="P80" s="207"/>
    </row>
    <row r="81" spans="1:16" x14ac:dyDescent="0.2">
      <c r="A81" s="206" t="s">
        <v>273</v>
      </c>
      <c r="B81" s="206" t="s">
        <v>2263</v>
      </c>
      <c r="C81" s="206">
        <v>1169</v>
      </c>
      <c r="D81" s="206"/>
      <c r="E81" s="206"/>
      <c r="F81" s="206"/>
      <c r="G81" s="206"/>
      <c r="H81" s="208"/>
      <c r="I81" s="208"/>
      <c r="J81" s="208"/>
      <c r="K81" s="208"/>
      <c r="L81" s="208"/>
      <c r="M81" s="208"/>
      <c r="N81" s="208"/>
      <c r="O81" s="208"/>
      <c r="P81" s="207"/>
    </row>
    <row r="82" spans="1:16" x14ac:dyDescent="0.2">
      <c r="A82" s="206" t="s">
        <v>274</v>
      </c>
      <c r="B82" s="206" t="s">
        <v>1976</v>
      </c>
      <c r="C82" s="206">
        <v>1176</v>
      </c>
      <c r="D82" s="206"/>
      <c r="E82" s="206"/>
      <c r="F82" s="206"/>
      <c r="G82" s="206"/>
      <c r="H82" s="208"/>
      <c r="I82" s="208"/>
      <c r="J82" s="208"/>
      <c r="K82" s="208"/>
      <c r="L82" s="208"/>
      <c r="M82" s="208"/>
      <c r="N82" s="208"/>
      <c r="O82" s="208"/>
      <c r="P82" s="207"/>
    </row>
    <row r="83" spans="1:16" x14ac:dyDescent="0.2">
      <c r="A83" s="206" t="s">
        <v>275</v>
      </c>
      <c r="B83" s="206" t="s">
        <v>2264</v>
      </c>
      <c r="C83" s="206">
        <v>8033</v>
      </c>
      <c r="D83" s="206"/>
      <c r="E83" s="206"/>
      <c r="F83" s="206"/>
      <c r="G83" s="206"/>
      <c r="H83" s="208"/>
      <c r="I83" s="208"/>
      <c r="J83" s="208"/>
      <c r="K83" s="208"/>
      <c r="L83" s="208"/>
      <c r="M83" s="208"/>
      <c r="N83" s="208"/>
      <c r="O83" s="208"/>
      <c r="P83" s="207"/>
    </row>
    <row r="84" spans="1:16" x14ac:dyDescent="0.2">
      <c r="A84" s="206" t="s">
        <v>276</v>
      </c>
      <c r="B84" s="206" t="s">
        <v>2264</v>
      </c>
      <c r="C84" s="206">
        <v>8183</v>
      </c>
      <c r="D84" s="206"/>
      <c r="E84" s="206"/>
      <c r="F84" s="206"/>
      <c r="G84" s="206"/>
      <c r="H84" s="208"/>
      <c r="I84" s="208"/>
      <c r="J84" s="208"/>
      <c r="K84" s="208"/>
      <c r="L84" s="208"/>
      <c r="M84" s="208"/>
      <c r="N84" s="208"/>
      <c r="O84" s="208"/>
      <c r="P84" s="207"/>
    </row>
    <row r="85" spans="1:16" x14ac:dyDescent="0.2">
      <c r="A85" s="206" t="s">
        <v>277</v>
      </c>
      <c r="B85" s="206" t="s">
        <v>1942</v>
      </c>
      <c r="C85" s="206">
        <v>1183</v>
      </c>
      <c r="D85" s="206"/>
      <c r="E85" s="206"/>
      <c r="F85" s="206"/>
      <c r="G85" s="206"/>
      <c r="H85" s="208"/>
      <c r="I85" s="208"/>
      <c r="J85" s="208"/>
      <c r="K85" s="208"/>
      <c r="L85" s="208"/>
      <c r="M85" s="208"/>
      <c r="N85" s="208"/>
      <c r="O85" s="208"/>
      <c r="P85" s="207"/>
    </row>
    <row r="86" spans="1:16" x14ac:dyDescent="0.2">
      <c r="A86" s="206" t="s">
        <v>278</v>
      </c>
      <c r="B86" s="206" t="s">
        <v>2265</v>
      </c>
      <c r="C86" s="206">
        <v>1204</v>
      </c>
      <c r="D86" s="206"/>
      <c r="E86" s="206"/>
      <c r="F86" s="206"/>
      <c r="G86" s="206"/>
      <c r="H86" s="208"/>
      <c r="I86" s="208"/>
      <c r="J86" s="208"/>
      <c r="K86" s="208"/>
      <c r="L86" s="208"/>
      <c r="M86" s="208"/>
      <c r="N86" s="208"/>
      <c r="O86" s="208"/>
      <c r="P86" s="207"/>
    </row>
    <row r="87" spans="1:16" x14ac:dyDescent="0.2">
      <c r="A87" s="206" t="s">
        <v>279</v>
      </c>
      <c r="B87" s="206" t="s">
        <v>2266</v>
      </c>
      <c r="C87" s="206">
        <v>1218</v>
      </c>
      <c r="D87" s="206"/>
      <c r="E87" s="206"/>
      <c r="F87" s="206"/>
      <c r="G87" s="206"/>
      <c r="H87" s="208"/>
      <c r="I87" s="208"/>
      <c r="J87" s="208"/>
      <c r="K87" s="208"/>
      <c r="L87" s="208"/>
      <c r="M87" s="208"/>
      <c r="N87" s="208"/>
      <c r="O87" s="208"/>
      <c r="P87" s="207"/>
    </row>
    <row r="88" spans="1:16" x14ac:dyDescent="0.2">
      <c r="A88" s="206" t="s">
        <v>280</v>
      </c>
      <c r="B88" s="206" t="s">
        <v>2267</v>
      </c>
      <c r="C88" s="206">
        <v>1232</v>
      </c>
      <c r="D88" s="206"/>
      <c r="E88" s="206"/>
      <c r="F88" s="206"/>
      <c r="G88" s="206"/>
      <c r="H88" s="208"/>
      <c r="I88" s="208"/>
      <c r="J88" s="208"/>
      <c r="K88" s="208"/>
      <c r="L88" s="208"/>
      <c r="M88" s="208"/>
      <c r="N88" s="208"/>
      <c r="O88" s="208"/>
      <c r="P88" s="207"/>
    </row>
    <row r="89" spans="1:16" x14ac:dyDescent="0.2">
      <c r="A89" s="208"/>
      <c r="B89" s="206" t="s">
        <v>2268</v>
      </c>
      <c r="C89" s="206">
        <v>8007</v>
      </c>
      <c r="D89" s="206"/>
      <c r="E89" s="206"/>
      <c r="F89" s="206"/>
      <c r="G89" s="206"/>
      <c r="H89" s="208"/>
      <c r="I89" s="208"/>
      <c r="J89" s="208"/>
      <c r="K89" s="208"/>
      <c r="L89" s="208"/>
      <c r="M89" s="208"/>
      <c r="N89" s="208"/>
      <c r="O89" s="208"/>
      <c r="P89" s="207"/>
    </row>
    <row r="90" spans="1:16" x14ac:dyDescent="0.2">
      <c r="A90" s="208"/>
      <c r="B90" s="206" t="s">
        <v>2269</v>
      </c>
      <c r="C90" s="206">
        <v>1246</v>
      </c>
      <c r="D90" s="206"/>
      <c r="E90" s="206"/>
      <c r="F90" s="206"/>
      <c r="G90" s="206"/>
      <c r="H90" s="208"/>
      <c r="I90" s="208"/>
      <c r="J90" s="208"/>
      <c r="K90" s="208"/>
      <c r="L90" s="208"/>
      <c r="M90" s="208"/>
      <c r="N90" s="208"/>
      <c r="O90" s="208"/>
      <c r="P90" s="207"/>
    </row>
    <row r="91" spans="1:16" x14ac:dyDescent="0.2">
      <c r="A91" s="208"/>
      <c r="B91" s="206" t="s">
        <v>2270</v>
      </c>
      <c r="C91" s="206">
        <v>1253</v>
      </c>
      <c r="D91" s="206"/>
      <c r="E91" s="206"/>
      <c r="F91" s="206"/>
      <c r="G91" s="206"/>
      <c r="H91" s="208"/>
      <c r="I91" s="208"/>
      <c r="J91" s="208"/>
      <c r="K91" s="208"/>
      <c r="L91" s="208"/>
      <c r="M91" s="208"/>
      <c r="N91" s="208"/>
      <c r="O91" s="208"/>
      <c r="P91" s="207"/>
    </row>
    <row r="92" spans="1:16" x14ac:dyDescent="0.2">
      <c r="A92" s="208"/>
      <c r="B92" s="206" t="s">
        <v>2271</v>
      </c>
      <c r="C92" s="206">
        <v>1260</v>
      </c>
      <c r="D92" s="206"/>
      <c r="E92" s="206"/>
      <c r="F92" s="206"/>
      <c r="G92" s="206"/>
      <c r="H92" s="208"/>
      <c r="I92" s="208"/>
      <c r="J92" s="208"/>
      <c r="K92" s="208"/>
      <c r="L92" s="208"/>
      <c r="M92" s="208"/>
      <c r="N92" s="208"/>
      <c r="O92" s="208"/>
      <c r="P92" s="207"/>
    </row>
    <row r="93" spans="1:16" x14ac:dyDescent="0.2">
      <c r="A93" s="208"/>
      <c r="B93" s="206" t="s">
        <v>2272</v>
      </c>
      <c r="C93" s="206">
        <v>4970</v>
      </c>
      <c r="D93" s="206"/>
      <c r="E93" s="206"/>
      <c r="F93" s="206"/>
      <c r="G93" s="206"/>
      <c r="H93" s="208"/>
      <c r="I93" s="208"/>
      <c r="J93" s="208"/>
      <c r="K93" s="208"/>
      <c r="L93" s="208"/>
      <c r="M93" s="208"/>
      <c r="N93" s="208"/>
      <c r="O93" s="208"/>
      <c r="P93" s="207"/>
    </row>
    <row r="94" spans="1:16" x14ac:dyDescent="0.2">
      <c r="A94" s="208"/>
      <c r="B94" s="206" t="s">
        <v>2273</v>
      </c>
      <c r="C94" s="206">
        <v>1295</v>
      </c>
      <c r="D94" s="206"/>
      <c r="E94" s="206"/>
      <c r="F94" s="206"/>
      <c r="G94" s="206"/>
      <c r="H94" s="208"/>
      <c r="I94" s="208"/>
      <c r="J94" s="208"/>
      <c r="K94" s="208"/>
      <c r="L94" s="208"/>
      <c r="M94" s="208"/>
      <c r="N94" s="208"/>
      <c r="O94" s="208"/>
      <c r="P94" s="207"/>
    </row>
    <row r="95" spans="1:16" x14ac:dyDescent="0.2">
      <c r="A95" s="208"/>
      <c r="B95" s="206" t="s">
        <v>2274</v>
      </c>
      <c r="C95" s="206">
        <v>8009</v>
      </c>
      <c r="D95" s="206"/>
      <c r="E95" s="206"/>
      <c r="F95" s="206"/>
      <c r="G95" s="206"/>
      <c r="H95" s="208"/>
      <c r="I95" s="208"/>
      <c r="J95" s="208"/>
      <c r="K95" s="208"/>
      <c r="L95" s="208"/>
      <c r="M95" s="208"/>
      <c r="N95" s="208"/>
      <c r="O95" s="208"/>
      <c r="P95" s="207"/>
    </row>
    <row r="96" spans="1:16" x14ac:dyDescent="0.2">
      <c r="A96" s="208"/>
      <c r="B96" s="206" t="s">
        <v>2275</v>
      </c>
      <c r="C96" s="206">
        <v>1316</v>
      </c>
      <c r="D96" s="206"/>
      <c r="E96" s="206"/>
      <c r="F96" s="206"/>
      <c r="G96" s="206"/>
      <c r="H96" s="208"/>
      <c r="I96" s="208"/>
      <c r="J96" s="208"/>
      <c r="K96" s="208"/>
      <c r="L96" s="208"/>
      <c r="M96" s="208"/>
      <c r="N96" s="208"/>
      <c r="O96" s="208"/>
      <c r="P96" s="207"/>
    </row>
    <row r="97" spans="1:16" x14ac:dyDescent="0.2">
      <c r="A97" s="208"/>
      <c r="B97" s="206" t="s">
        <v>2276</v>
      </c>
      <c r="C97" s="206">
        <v>1414</v>
      </c>
      <c r="D97" s="206"/>
      <c r="E97" s="206"/>
      <c r="F97" s="206"/>
      <c r="G97" s="206"/>
      <c r="H97" s="208"/>
      <c r="I97" s="208"/>
      <c r="J97" s="208"/>
      <c r="K97" s="208"/>
      <c r="L97" s="208"/>
      <c r="M97" s="208"/>
      <c r="N97" s="208"/>
      <c r="O97" s="208"/>
      <c r="P97" s="207"/>
    </row>
    <row r="98" spans="1:16" x14ac:dyDescent="0.2">
      <c r="A98" s="208"/>
      <c r="B98" s="206" t="s">
        <v>2277</v>
      </c>
      <c r="C98" s="206">
        <v>1421</v>
      </c>
      <c r="D98" s="206"/>
      <c r="E98" s="206"/>
      <c r="F98" s="206"/>
      <c r="G98" s="206"/>
      <c r="H98" s="208"/>
      <c r="I98" s="208"/>
      <c r="J98" s="208"/>
      <c r="K98" s="208"/>
      <c r="L98" s="208"/>
      <c r="M98" s="208"/>
      <c r="N98" s="208"/>
      <c r="O98" s="208"/>
      <c r="P98" s="207"/>
    </row>
    <row r="99" spans="1:16" x14ac:dyDescent="0.2">
      <c r="A99" s="208"/>
      <c r="B99" s="206" t="s">
        <v>2278</v>
      </c>
      <c r="C99" s="206">
        <v>1309</v>
      </c>
      <c r="D99" s="206"/>
      <c r="E99" s="206"/>
      <c r="F99" s="206"/>
      <c r="G99" s="206"/>
      <c r="H99" s="208"/>
      <c r="I99" s="208"/>
      <c r="J99" s="208"/>
      <c r="K99" s="208"/>
      <c r="L99" s="208"/>
      <c r="M99" s="208"/>
      <c r="N99" s="208"/>
      <c r="O99" s="208"/>
      <c r="P99" s="207"/>
    </row>
    <row r="100" spans="1:16" x14ac:dyDescent="0.2">
      <c r="A100" s="208"/>
      <c r="B100" s="206" t="s">
        <v>2279</v>
      </c>
      <c r="C100" s="206">
        <v>1380</v>
      </c>
      <c r="D100" s="206"/>
      <c r="E100" s="206"/>
      <c r="F100" s="206"/>
      <c r="G100" s="206"/>
      <c r="H100" s="208"/>
      <c r="I100" s="208"/>
      <c r="J100" s="208"/>
      <c r="K100" s="208"/>
      <c r="L100" s="208"/>
      <c r="M100" s="208"/>
      <c r="N100" s="208"/>
      <c r="O100" s="208"/>
      <c r="P100" s="207"/>
    </row>
    <row r="101" spans="1:16" x14ac:dyDescent="0.2">
      <c r="A101" s="208"/>
      <c r="B101" s="206" t="s">
        <v>2280</v>
      </c>
      <c r="C101" s="206">
        <v>1407</v>
      </c>
      <c r="D101" s="206"/>
      <c r="E101" s="206"/>
      <c r="F101" s="206"/>
      <c r="G101" s="206"/>
      <c r="H101" s="208"/>
      <c r="I101" s="208"/>
      <c r="J101" s="208"/>
      <c r="K101" s="208"/>
      <c r="L101" s="208"/>
      <c r="M101" s="208"/>
      <c r="N101" s="208"/>
      <c r="O101" s="208"/>
      <c r="P101" s="207"/>
    </row>
    <row r="102" spans="1:16" x14ac:dyDescent="0.2">
      <c r="A102" s="208"/>
      <c r="B102" s="206" t="s">
        <v>2281</v>
      </c>
      <c r="C102" s="206">
        <v>8109</v>
      </c>
      <c r="D102" s="206"/>
      <c r="E102" s="206"/>
      <c r="F102" s="206"/>
      <c r="G102" s="206"/>
      <c r="H102" s="208"/>
      <c r="I102" s="208"/>
      <c r="J102" s="208"/>
      <c r="K102" s="208"/>
      <c r="L102" s="208"/>
      <c r="M102" s="208"/>
      <c r="N102" s="208"/>
      <c r="O102" s="208"/>
      <c r="P102" s="207"/>
    </row>
    <row r="103" spans="1:16" x14ac:dyDescent="0.2">
      <c r="A103" s="208"/>
      <c r="B103" s="206" t="s">
        <v>2282</v>
      </c>
      <c r="C103" s="206">
        <v>2744</v>
      </c>
      <c r="D103" s="206"/>
      <c r="E103" s="206"/>
      <c r="F103" s="206"/>
      <c r="G103" s="206"/>
      <c r="H103" s="208"/>
      <c r="I103" s="208"/>
      <c r="J103" s="208"/>
      <c r="K103" s="208"/>
      <c r="L103" s="208"/>
      <c r="M103" s="208"/>
      <c r="N103" s="208"/>
      <c r="O103" s="208"/>
      <c r="P103" s="207"/>
    </row>
    <row r="104" spans="1:16" x14ac:dyDescent="0.2">
      <c r="A104" s="208"/>
      <c r="B104" s="206" t="s">
        <v>2101</v>
      </c>
      <c r="C104" s="206">
        <v>1428</v>
      </c>
      <c r="D104" s="206"/>
      <c r="E104" s="206"/>
      <c r="F104" s="206"/>
      <c r="G104" s="206"/>
      <c r="H104" s="208"/>
      <c r="I104" s="208"/>
      <c r="J104" s="208"/>
      <c r="K104" s="208"/>
      <c r="L104" s="208"/>
      <c r="M104" s="208"/>
      <c r="N104" s="208"/>
      <c r="O104" s="208"/>
      <c r="P104" s="207"/>
    </row>
    <row r="105" spans="1:16" x14ac:dyDescent="0.2">
      <c r="A105" s="208"/>
      <c r="B105" s="206" t="s">
        <v>2283</v>
      </c>
      <c r="C105" s="206">
        <v>1449</v>
      </c>
      <c r="D105" s="206"/>
      <c r="E105" s="206"/>
      <c r="F105" s="206"/>
      <c r="G105" s="206"/>
      <c r="H105" s="208"/>
      <c r="I105" s="208"/>
      <c r="J105" s="208"/>
      <c r="K105" s="208"/>
      <c r="L105" s="208"/>
      <c r="M105" s="208"/>
      <c r="N105" s="208"/>
      <c r="O105" s="208"/>
      <c r="P105" s="207"/>
    </row>
    <row r="106" spans="1:16" x14ac:dyDescent="0.2">
      <c r="A106" s="208"/>
      <c r="B106" s="206" t="s">
        <v>2284</v>
      </c>
      <c r="C106" s="206">
        <v>8101</v>
      </c>
      <c r="D106" s="206"/>
      <c r="E106" s="206"/>
      <c r="F106" s="206"/>
      <c r="G106" s="206"/>
      <c r="H106" s="208"/>
      <c r="I106" s="208"/>
      <c r="J106" s="208"/>
      <c r="K106" s="208"/>
      <c r="L106" s="208"/>
      <c r="M106" s="208"/>
      <c r="N106" s="208"/>
      <c r="O106" s="208"/>
      <c r="P106" s="207"/>
    </row>
    <row r="107" spans="1:16" x14ac:dyDescent="0.2">
      <c r="A107" s="208"/>
      <c r="B107" s="206" t="s">
        <v>2285</v>
      </c>
      <c r="C107" s="206">
        <v>8006</v>
      </c>
      <c r="D107" s="206"/>
      <c r="E107" s="206"/>
      <c r="F107" s="206"/>
      <c r="G107" s="206"/>
      <c r="H107" s="208"/>
      <c r="I107" s="208"/>
      <c r="J107" s="208"/>
      <c r="K107" s="208"/>
      <c r="L107" s="208"/>
      <c r="M107" s="208"/>
      <c r="N107" s="208"/>
      <c r="O107" s="208"/>
      <c r="P107" s="207"/>
    </row>
    <row r="108" spans="1:16" x14ac:dyDescent="0.2">
      <c r="A108" s="208"/>
      <c r="B108" s="206" t="s">
        <v>2286</v>
      </c>
      <c r="C108" s="206">
        <v>8011</v>
      </c>
      <c r="D108" s="206"/>
      <c r="E108" s="206"/>
      <c r="F108" s="206"/>
      <c r="G108" s="206"/>
      <c r="H108" s="208"/>
      <c r="I108" s="208"/>
      <c r="J108" s="208"/>
      <c r="K108" s="208"/>
      <c r="L108" s="208"/>
      <c r="M108" s="208"/>
      <c r="N108" s="208"/>
      <c r="O108" s="208"/>
      <c r="P108" s="207"/>
    </row>
    <row r="109" spans="1:16" x14ac:dyDescent="0.2">
      <c r="A109" s="208"/>
      <c r="B109" s="206" t="s">
        <v>2286</v>
      </c>
      <c r="C109" s="206">
        <v>8127</v>
      </c>
      <c r="D109" s="206"/>
      <c r="E109" s="206"/>
      <c r="F109" s="206"/>
      <c r="G109" s="206"/>
      <c r="H109" s="208"/>
      <c r="I109" s="208"/>
      <c r="J109" s="208"/>
      <c r="K109" s="208"/>
      <c r="L109" s="208"/>
      <c r="M109" s="208"/>
      <c r="N109" s="208"/>
      <c r="O109" s="208"/>
      <c r="P109" s="207"/>
    </row>
    <row r="110" spans="1:16" x14ac:dyDescent="0.2">
      <c r="A110" s="208"/>
      <c r="B110" s="206" t="s">
        <v>2287</v>
      </c>
      <c r="C110" s="206">
        <v>1491</v>
      </c>
      <c r="D110" s="206"/>
      <c r="E110" s="206"/>
      <c r="F110" s="206"/>
      <c r="G110" s="206"/>
      <c r="H110" s="208"/>
      <c r="I110" s="208"/>
      <c r="J110" s="208"/>
      <c r="K110" s="208"/>
      <c r="L110" s="208"/>
      <c r="M110" s="208"/>
      <c r="N110" s="208"/>
      <c r="O110" s="208"/>
      <c r="P110" s="207"/>
    </row>
    <row r="111" spans="1:16" x14ac:dyDescent="0.2">
      <c r="A111" s="208"/>
      <c r="B111" s="206" t="s">
        <v>2288</v>
      </c>
      <c r="C111" s="206">
        <v>1499</v>
      </c>
      <c r="D111" s="206"/>
      <c r="E111" s="206"/>
      <c r="F111" s="206"/>
      <c r="G111" s="206"/>
      <c r="H111" s="208"/>
      <c r="I111" s="208"/>
      <c r="J111" s="208"/>
      <c r="K111" s="208"/>
      <c r="L111" s="208"/>
      <c r="M111" s="208"/>
      <c r="N111" s="208"/>
      <c r="O111" s="208"/>
      <c r="P111" s="207"/>
    </row>
    <row r="112" spans="1:16" x14ac:dyDescent="0.2">
      <c r="A112" s="208"/>
      <c r="B112" s="206" t="s">
        <v>2289</v>
      </c>
      <c r="C112" s="206">
        <v>1540</v>
      </c>
      <c r="D112" s="206"/>
      <c r="E112" s="206"/>
      <c r="F112" s="206"/>
      <c r="G112" s="206"/>
      <c r="H112" s="208"/>
      <c r="I112" s="208"/>
      <c r="J112" s="208"/>
      <c r="K112" s="208"/>
      <c r="L112" s="208"/>
      <c r="M112" s="208"/>
      <c r="N112" s="208"/>
      <c r="O112" s="208"/>
      <c r="P112" s="207"/>
    </row>
    <row r="113" spans="1:16" x14ac:dyDescent="0.2">
      <c r="A113" s="208"/>
      <c r="B113" s="206" t="s">
        <v>2290</v>
      </c>
      <c r="C113" s="206">
        <v>1554</v>
      </c>
      <c r="D113" s="206"/>
      <c r="E113" s="206"/>
      <c r="F113" s="206"/>
      <c r="G113" s="206"/>
      <c r="H113" s="208"/>
      <c r="I113" s="208"/>
      <c r="J113" s="208"/>
      <c r="K113" s="208"/>
      <c r="L113" s="208"/>
      <c r="M113" s="208"/>
      <c r="N113" s="208"/>
      <c r="O113" s="208"/>
      <c r="P113" s="207"/>
    </row>
    <row r="114" spans="1:16" x14ac:dyDescent="0.2">
      <c r="A114" s="208"/>
      <c r="B114" s="206" t="s">
        <v>2291</v>
      </c>
      <c r="C114" s="206">
        <v>1561</v>
      </c>
      <c r="D114" s="206"/>
      <c r="E114" s="206"/>
      <c r="F114" s="206"/>
      <c r="G114" s="206"/>
      <c r="H114" s="208"/>
      <c r="I114" s="208"/>
      <c r="J114" s="208"/>
      <c r="K114" s="208"/>
      <c r="L114" s="208"/>
      <c r="M114" s="208"/>
      <c r="N114" s="208"/>
      <c r="O114" s="208"/>
      <c r="P114" s="207"/>
    </row>
    <row r="115" spans="1:16" x14ac:dyDescent="0.2">
      <c r="A115" s="208"/>
      <c r="B115" s="206" t="s">
        <v>2292</v>
      </c>
      <c r="C115" s="206">
        <v>1568</v>
      </c>
      <c r="D115" s="206"/>
      <c r="E115" s="206"/>
      <c r="F115" s="206"/>
      <c r="G115" s="206"/>
      <c r="H115" s="208"/>
      <c r="I115" s="208"/>
      <c r="J115" s="208"/>
      <c r="K115" s="208"/>
      <c r="L115" s="208"/>
      <c r="M115" s="208"/>
      <c r="N115" s="208"/>
      <c r="O115" s="208"/>
      <c r="P115" s="207"/>
    </row>
    <row r="116" spans="1:16" x14ac:dyDescent="0.2">
      <c r="A116" s="208"/>
      <c r="B116" s="206" t="s">
        <v>2293</v>
      </c>
      <c r="C116" s="206">
        <v>1582</v>
      </c>
      <c r="D116" s="206"/>
      <c r="E116" s="206"/>
      <c r="F116" s="206"/>
      <c r="G116" s="206"/>
      <c r="H116" s="208"/>
      <c r="I116" s="208"/>
      <c r="J116" s="208"/>
      <c r="K116" s="208"/>
      <c r="L116" s="208"/>
      <c r="M116" s="208"/>
      <c r="N116" s="208"/>
      <c r="O116" s="208"/>
      <c r="P116" s="207"/>
    </row>
    <row r="117" spans="1:16" x14ac:dyDescent="0.2">
      <c r="A117" s="208"/>
      <c r="B117" s="206" t="s">
        <v>2294</v>
      </c>
      <c r="C117" s="206">
        <v>1600</v>
      </c>
      <c r="D117" s="206"/>
      <c r="E117" s="206"/>
      <c r="F117" s="206"/>
      <c r="G117" s="206"/>
      <c r="H117" s="208"/>
      <c r="I117" s="208"/>
      <c r="J117" s="208"/>
      <c r="K117" s="208"/>
      <c r="L117" s="208"/>
      <c r="M117" s="208"/>
      <c r="N117" s="208"/>
      <c r="O117" s="208"/>
      <c r="P117" s="207"/>
    </row>
    <row r="118" spans="1:16" x14ac:dyDescent="0.2">
      <c r="A118" s="208"/>
      <c r="B118" s="206" t="s">
        <v>2295</v>
      </c>
      <c r="C118" s="206">
        <v>1645</v>
      </c>
      <c r="D118" s="206"/>
      <c r="E118" s="206"/>
      <c r="F118" s="206"/>
      <c r="G118" s="206"/>
      <c r="H118" s="208"/>
      <c r="I118" s="208"/>
      <c r="J118" s="208"/>
      <c r="K118" s="208"/>
      <c r="L118" s="208"/>
      <c r="M118" s="208"/>
      <c r="N118" s="208"/>
      <c r="O118" s="208"/>
      <c r="P118" s="207"/>
    </row>
    <row r="119" spans="1:16" x14ac:dyDescent="0.2">
      <c r="A119" s="208"/>
      <c r="B119" s="206" t="s">
        <v>2296</v>
      </c>
      <c r="C119" s="206">
        <v>1631</v>
      </c>
      <c r="D119" s="206"/>
      <c r="E119" s="206"/>
      <c r="F119" s="206"/>
      <c r="G119" s="206"/>
      <c r="H119" s="208"/>
      <c r="I119" s="208"/>
      <c r="J119" s="208"/>
      <c r="K119" s="208"/>
      <c r="L119" s="208"/>
      <c r="M119" s="208"/>
      <c r="N119" s="208"/>
      <c r="O119" s="208"/>
      <c r="P119" s="207"/>
    </row>
    <row r="120" spans="1:16" x14ac:dyDescent="0.2">
      <c r="A120" s="208"/>
      <c r="B120" s="206" t="s">
        <v>2297</v>
      </c>
      <c r="C120" s="206">
        <v>1638</v>
      </c>
      <c r="D120" s="206"/>
      <c r="E120" s="206"/>
      <c r="F120" s="206"/>
      <c r="G120" s="206"/>
      <c r="H120" s="208"/>
      <c r="I120" s="208"/>
      <c r="J120" s="208"/>
      <c r="K120" s="208"/>
      <c r="L120" s="208"/>
      <c r="M120" s="208"/>
      <c r="N120" s="208"/>
      <c r="O120" s="208"/>
      <c r="P120" s="207"/>
    </row>
    <row r="121" spans="1:16" x14ac:dyDescent="0.2">
      <c r="A121" s="208"/>
      <c r="B121" s="206" t="s">
        <v>2298</v>
      </c>
      <c r="C121" s="206">
        <v>1659</v>
      </c>
      <c r="D121" s="206"/>
      <c r="E121" s="206"/>
      <c r="F121" s="206"/>
      <c r="G121" s="206"/>
      <c r="H121" s="208"/>
      <c r="I121" s="208"/>
      <c r="J121" s="208"/>
      <c r="K121" s="208"/>
      <c r="L121" s="208"/>
      <c r="M121" s="208"/>
      <c r="N121" s="208"/>
      <c r="O121" s="208"/>
      <c r="P121" s="207"/>
    </row>
    <row r="122" spans="1:16" x14ac:dyDescent="0.2">
      <c r="A122" s="208"/>
      <c r="B122" s="206" t="s">
        <v>2299</v>
      </c>
      <c r="C122" s="206" t="s">
        <v>2702</v>
      </c>
      <c r="D122" s="206"/>
      <c r="E122" s="206"/>
      <c r="F122" s="206"/>
      <c r="G122" s="206"/>
      <c r="H122" s="208"/>
      <c r="I122" s="208"/>
      <c r="J122" s="208"/>
      <c r="K122" s="208"/>
      <c r="L122" s="208"/>
      <c r="M122" s="208"/>
      <c r="N122" s="208"/>
      <c r="O122" s="208"/>
      <c r="P122" s="207"/>
    </row>
    <row r="123" spans="1:16" x14ac:dyDescent="0.2">
      <c r="A123" s="208"/>
      <c r="B123" s="206" t="s">
        <v>2300</v>
      </c>
      <c r="C123" s="206">
        <v>1666</v>
      </c>
      <c r="D123" s="206"/>
      <c r="E123" s="206"/>
      <c r="F123" s="206"/>
      <c r="G123" s="206"/>
      <c r="H123" s="208"/>
      <c r="I123" s="208"/>
      <c r="J123" s="208"/>
      <c r="K123" s="208"/>
      <c r="L123" s="208"/>
      <c r="M123" s="208"/>
      <c r="N123" s="208"/>
      <c r="O123" s="208"/>
      <c r="P123" s="207"/>
    </row>
    <row r="124" spans="1:16" x14ac:dyDescent="0.2">
      <c r="A124" s="208"/>
      <c r="B124" s="206" t="s">
        <v>2301</v>
      </c>
      <c r="C124" s="206">
        <v>1687</v>
      </c>
      <c r="D124" s="206"/>
      <c r="E124" s="206"/>
      <c r="F124" s="206"/>
      <c r="G124" s="206"/>
      <c r="H124" s="208"/>
      <c r="I124" s="208"/>
      <c r="J124" s="208"/>
      <c r="K124" s="208"/>
      <c r="L124" s="208"/>
      <c r="M124" s="208"/>
      <c r="N124" s="208"/>
      <c r="O124" s="208"/>
      <c r="P124" s="207"/>
    </row>
    <row r="125" spans="1:16" x14ac:dyDescent="0.2">
      <c r="A125" s="208"/>
      <c r="B125" s="206" t="s">
        <v>2302</v>
      </c>
      <c r="C125" s="206">
        <v>8131</v>
      </c>
      <c r="D125" s="206"/>
      <c r="E125" s="206"/>
      <c r="F125" s="206"/>
      <c r="G125" s="206"/>
      <c r="H125" s="208"/>
      <c r="I125" s="208"/>
      <c r="J125" s="208"/>
      <c r="K125" s="208"/>
      <c r="L125" s="208"/>
      <c r="M125" s="208"/>
      <c r="N125" s="208"/>
      <c r="O125" s="208"/>
      <c r="P125" s="207"/>
    </row>
    <row r="126" spans="1:16" x14ac:dyDescent="0.2">
      <c r="A126" s="208"/>
      <c r="B126" s="206" t="s">
        <v>2303</v>
      </c>
      <c r="C126" s="206">
        <v>1694</v>
      </c>
      <c r="D126" s="206"/>
      <c r="E126" s="206"/>
      <c r="F126" s="206"/>
      <c r="G126" s="206"/>
      <c r="H126" s="208"/>
      <c r="I126" s="208"/>
      <c r="J126" s="208"/>
      <c r="K126" s="208"/>
      <c r="L126" s="208"/>
      <c r="M126" s="208"/>
      <c r="N126" s="208"/>
      <c r="O126" s="208"/>
      <c r="P126" s="207"/>
    </row>
    <row r="127" spans="1:16" x14ac:dyDescent="0.2">
      <c r="A127" s="208"/>
      <c r="B127" s="206" t="s">
        <v>2304</v>
      </c>
      <c r="C127" s="206">
        <v>1729</v>
      </c>
      <c r="D127" s="206"/>
      <c r="E127" s="206"/>
      <c r="F127" s="206"/>
      <c r="G127" s="206"/>
      <c r="H127" s="208"/>
      <c r="I127" s="208"/>
      <c r="J127" s="208"/>
      <c r="K127" s="208"/>
      <c r="L127" s="208"/>
      <c r="M127" s="208"/>
      <c r="N127" s="208"/>
      <c r="O127" s="208"/>
      <c r="P127" s="207"/>
    </row>
    <row r="128" spans="1:16" x14ac:dyDescent="0.2">
      <c r="A128" s="208"/>
      <c r="B128" s="206" t="s">
        <v>2305</v>
      </c>
      <c r="C128" s="206">
        <v>1736</v>
      </c>
      <c r="D128" s="206"/>
      <c r="E128" s="206"/>
      <c r="F128" s="206"/>
      <c r="G128" s="206"/>
      <c r="H128" s="208"/>
      <c r="I128" s="208"/>
      <c r="J128" s="208"/>
      <c r="K128" s="208"/>
      <c r="L128" s="208"/>
      <c r="M128" s="208"/>
      <c r="N128" s="208"/>
      <c r="O128" s="208"/>
      <c r="P128" s="207"/>
    </row>
    <row r="129" spans="1:16" x14ac:dyDescent="0.2">
      <c r="A129" s="208"/>
      <c r="B129" s="206" t="s">
        <v>2306</v>
      </c>
      <c r="C129" s="206">
        <v>1813</v>
      </c>
      <c r="D129" s="206"/>
      <c r="E129" s="206"/>
      <c r="F129" s="206"/>
      <c r="G129" s="206"/>
      <c r="H129" s="208"/>
      <c r="I129" s="208"/>
      <c r="J129" s="208"/>
      <c r="K129" s="208"/>
      <c r="L129" s="208"/>
      <c r="M129" s="208"/>
      <c r="N129" s="208"/>
      <c r="O129" s="208"/>
      <c r="P129" s="207"/>
    </row>
    <row r="130" spans="1:16" x14ac:dyDescent="0.2">
      <c r="A130" s="208"/>
      <c r="B130" s="206" t="s">
        <v>2307</v>
      </c>
      <c r="C130" s="206">
        <v>5757</v>
      </c>
      <c r="D130" s="206"/>
      <c r="E130" s="206"/>
      <c r="F130" s="206"/>
      <c r="G130" s="206"/>
      <c r="H130" s="208"/>
      <c r="I130" s="208"/>
      <c r="J130" s="208"/>
      <c r="K130" s="208"/>
      <c r="L130" s="208"/>
      <c r="M130" s="208"/>
      <c r="N130" s="208"/>
      <c r="O130" s="208"/>
      <c r="P130" s="207"/>
    </row>
    <row r="131" spans="1:16" x14ac:dyDescent="0.2">
      <c r="A131" s="208"/>
      <c r="B131" s="206" t="s">
        <v>2308</v>
      </c>
      <c r="C131" s="206">
        <v>1855</v>
      </c>
      <c r="D131" s="206"/>
      <c r="E131" s="206"/>
      <c r="F131" s="206"/>
      <c r="G131" s="206"/>
      <c r="H131" s="208"/>
      <c r="I131" s="208"/>
      <c r="J131" s="208"/>
      <c r="K131" s="208"/>
      <c r="L131" s="208"/>
      <c r="M131" s="208"/>
      <c r="N131" s="208"/>
      <c r="O131" s="208"/>
      <c r="P131" s="207"/>
    </row>
    <row r="132" spans="1:16" x14ac:dyDescent="0.2">
      <c r="A132" s="208"/>
      <c r="B132" s="206" t="s">
        <v>2309</v>
      </c>
      <c r="C132" s="206">
        <v>1862</v>
      </c>
      <c r="D132" s="206"/>
      <c r="E132" s="206"/>
      <c r="F132" s="206"/>
      <c r="G132" s="206"/>
      <c r="H132" s="208"/>
      <c r="I132" s="208"/>
      <c r="J132" s="208"/>
      <c r="K132" s="208"/>
      <c r="L132" s="208"/>
      <c r="M132" s="208"/>
      <c r="N132" s="208"/>
      <c r="O132" s="208"/>
      <c r="P132" s="207"/>
    </row>
    <row r="133" spans="1:16" x14ac:dyDescent="0.2">
      <c r="A133" s="208"/>
      <c r="B133" s="206" t="s">
        <v>2310</v>
      </c>
      <c r="C133" s="206">
        <v>1870</v>
      </c>
      <c r="D133" s="206"/>
      <c r="E133" s="206"/>
      <c r="F133" s="206"/>
      <c r="G133" s="206"/>
      <c r="H133" s="208"/>
      <c r="I133" s="208"/>
      <c r="J133" s="208"/>
      <c r="K133" s="208"/>
      <c r="L133" s="208"/>
      <c r="M133" s="208"/>
      <c r="N133" s="208"/>
      <c r="O133" s="208"/>
      <c r="P133" s="207"/>
    </row>
    <row r="134" spans="1:16" x14ac:dyDescent="0.2">
      <c r="A134" s="208"/>
      <c r="B134" s="206" t="s">
        <v>2311</v>
      </c>
      <c r="C134" s="206">
        <v>1883</v>
      </c>
      <c r="D134" s="206"/>
      <c r="E134" s="206"/>
      <c r="F134" s="206"/>
      <c r="G134" s="206"/>
      <c r="H134" s="208"/>
      <c r="I134" s="208"/>
      <c r="J134" s="208"/>
      <c r="K134" s="208"/>
      <c r="L134" s="208"/>
      <c r="M134" s="208"/>
      <c r="N134" s="208"/>
      <c r="O134" s="208"/>
      <c r="P134" s="207"/>
    </row>
    <row r="135" spans="1:16" x14ac:dyDescent="0.2">
      <c r="A135" s="208"/>
      <c r="B135" s="206" t="s">
        <v>2312</v>
      </c>
      <c r="C135" s="206">
        <v>1890</v>
      </c>
      <c r="D135" s="206"/>
      <c r="E135" s="206"/>
      <c r="F135" s="206"/>
      <c r="G135" s="206"/>
      <c r="H135" s="208"/>
      <c r="I135" s="208"/>
      <c r="J135" s="208"/>
      <c r="K135" s="208"/>
      <c r="L135" s="208"/>
      <c r="M135" s="208"/>
      <c r="N135" s="208"/>
      <c r="O135" s="208"/>
      <c r="P135" s="207"/>
    </row>
    <row r="136" spans="1:16" x14ac:dyDescent="0.2">
      <c r="A136" s="208"/>
      <c r="B136" s="206" t="s">
        <v>2313</v>
      </c>
      <c r="C136" s="206">
        <v>1900</v>
      </c>
      <c r="D136" s="206"/>
      <c r="E136" s="206"/>
      <c r="F136" s="206"/>
      <c r="G136" s="206"/>
      <c r="H136" s="208"/>
      <c r="I136" s="208"/>
      <c r="J136" s="208"/>
      <c r="K136" s="208"/>
      <c r="L136" s="208"/>
      <c r="M136" s="208"/>
      <c r="N136" s="208"/>
      <c r="O136" s="208"/>
      <c r="P136" s="207"/>
    </row>
    <row r="137" spans="1:16" x14ac:dyDescent="0.2">
      <c r="A137" s="208"/>
      <c r="B137" s="206" t="s">
        <v>2314</v>
      </c>
      <c r="C137" s="206">
        <v>1939</v>
      </c>
      <c r="D137" s="206"/>
      <c r="E137" s="206"/>
      <c r="F137" s="206"/>
      <c r="G137" s="206"/>
      <c r="H137" s="208"/>
      <c r="I137" s="208"/>
      <c r="J137" s="208"/>
      <c r="K137" s="208"/>
      <c r="L137" s="208"/>
      <c r="M137" s="208"/>
      <c r="N137" s="208"/>
      <c r="O137" s="208"/>
      <c r="P137" s="207"/>
    </row>
    <row r="138" spans="1:16" x14ac:dyDescent="0.2">
      <c r="A138" s="208"/>
      <c r="B138" s="206" t="s">
        <v>2315</v>
      </c>
      <c r="C138" s="206">
        <v>1953</v>
      </c>
      <c r="D138" s="206"/>
      <c r="E138" s="206"/>
      <c r="F138" s="206"/>
      <c r="G138" s="206"/>
      <c r="H138" s="208"/>
      <c r="I138" s="208"/>
      <c r="J138" s="208"/>
      <c r="K138" s="208"/>
      <c r="L138" s="208"/>
      <c r="M138" s="208"/>
      <c r="N138" s="208"/>
      <c r="O138" s="208"/>
      <c r="P138" s="207"/>
    </row>
    <row r="139" spans="1:16" x14ac:dyDescent="0.2">
      <c r="A139" s="208"/>
      <c r="B139" s="206" t="s">
        <v>2316</v>
      </c>
      <c r="C139" s="206">
        <v>2009</v>
      </c>
      <c r="D139" s="206"/>
      <c r="E139" s="206"/>
      <c r="F139" s="206"/>
      <c r="G139" s="206"/>
      <c r="H139" s="208"/>
      <c r="I139" s="208"/>
      <c r="J139" s="208"/>
      <c r="K139" s="208"/>
      <c r="L139" s="208"/>
      <c r="M139" s="208"/>
      <c r="N139" s="208"/>
      <c r="O139" s="208"/>
      <c r="P139" s="207"/>
    </row>
    <row r="140" spans="1:16" x14ac:dyDescent="0.2">
      <c r="A140" s="208"/>
      <c r="B140" s="206" t="s">
        <v>2317</v>
      </c>
      <c r="C140" s="206">
        <v>2044</v>
      </c>
      <c r="D140" s="206"/>
      <c r="E140" s="206"/>
      <c r="F140" s="206"/>
      <c r="G140" s="206"/>
      <c r="H140" s="208"/>
      <c r="I140" s="208"/>
      <c r="J140" s="208"/>
      <c r="K140" s="208"/>
      <c r="L140" s="208"/>
      <c r="M140" s="208"/>
      <c r="N140" s="208"/>
      <c r="O140" s="208"/>
      <c r="P140" s="207"/>
    </row>
    <row r="141" spans="1:16" x14ac:dyDescent="0.2">
      <c r="A141" s="208"/>
      <c r="B141" s="206" t="s">
        <v>2318</v>
      </c>
      <c r="C141" s="206">
        <v>2051</v>
      </c>
      <c r="D141" s="206"/>
      <c r="E141" s="206"/>
      <c r="F141" s="206"/>
      <c r="G141" s="206"/>
      <c r="H141" s="208"/>
      <c r="I141" s="208"/>
      <c r="J141" s="208"/>
      <c r="K141" s="208"/>
      <c r="L141" s="208"/>
      <c r="M141" s="208"/>
      <c r="N141" s="208"/>
      <c r="O141" s="208"/>
      <c r="P141" s="207"/>
    </row>
    <row r="142" spans="1:16" x14ac:dyDescent="0.2">
      <c r="A142" s="208"/>
      <c r="B142" s="206" t="s">
        <v>2319</v>
      </c>
      <c r="C142" s="206">
        <v>2058</v>
      </c>
      <c r="D142" s="206"/>
      <c r="E142" s="206"/>
      <c r="F142" s="206"/>
      <c r="G142" s="206"/>
      <c r="H142" s="208"/>
      <c r="I142" s="208"/>
      <c r="J142" s="208"/>
      <c r="K142" s="208"/>
      <c r="L142" s="208"/>
      <c r="M142" s="208"/>
      <c r="N142" s="208"/>
      <c r="O142" s="208"/>
      <c r="P142" s="207"/>
    </row>
    <row r="143" spans="1:16" x14ac:dyDescent="0.2">
      <c r="A143" s="208"/>
      <c r="B143" s="206" t="s">
        <v>2320</v>
      </c>
      <c r="C143" s="206">
        <v>2114</v>
      </c>
      <c r="D143" s="206"/>
      <c r="E143" s="206"/>
      <c r="F143" s="206"/>
      <c r="G143" s="206"/>
      <c r="H143" s="208"/>
      <c r="I143" s="208"/>
      <c r="J143" s="208"/>
      <c r="K143" s="208"/>
      <c r="L143" s="208"/>
      <c r="M143" s="208"/>
      <c r="N143" s="208"/>
      <c r="O143" s="208"/>
      <c r="P143" s="207"/>
    </row>
    <row r="144" spans="1:16" x14ac:dyDescent="0.2">
      <c r="A144" s="208"/>
      <c r="B144" s="206" t="s">
        <v>2321</v>
      </c>
      <c r="C144" s="206">
        <v>2128</v>
      </c>
      <c r="D144" s="206"/>
      <c r="E144" s="206"/>
      <c r="F144" s="206"/>
      <c r="G144" s="206"/>
      <c r="H144" s="208"/>
      <c r="I144" s="208"/>
      <c r="J144" s="208"/>
      <c r="K144" s="208"/>
      <c r="L144" s="208"/>
      <c r="M144" s="208"/>
      <c r="N144" s="208"/>
      <c r="O144" s="208"/>
      <c r="P144" s="207"/>
    </row>
    <row r="145" spans="1:16" x14ac:dyDescent="0.2">
      <c r="A145" s="208"/>
      <c r="B145" s="206" t="s">
        <v>2322</v>
      </c>
      <c r="C145" s="206">
        <v>2135</v>
      </c>
      <c r="D145" s="206"/>
      <c r="E145" s="206"/>
      <c r="F145" s="206"/>
      <c r="G145" s="206"/>
      <c r="H145" s="208"/>
      <c r="I145" s="208"/>
      <c r="J145" s="208"/>
      <c r="K145" s="208"/>
      <c r="L145" s="208"/>
      <c r="M145" s="208"/>
      <c r="N145" s="208"/>
      <c r="O145" s="208"/>
      <c r="P145" s="207"/>
    </row>
    <row r="146" spans="1:16" x14ac:dyDescent="0.2">
      <c r="A146" s="208"/>
      <c r="B146" s="206" t="s">
        <v>2323</v>
      </c>
      <c r="C146" s="206">
        <v>2142</v>
      </c>
      <c r="D146" s="206"/>
      <c r="E146" s="206"/>
      <c r="F146" s="206"/>
      <c r="G146" s="206"/>
      <c r="H146" s="208"/>
      <c r="I146" s="208"/>
      <c r="J146" s="208"/>
      <c r="K146" s="208"/>
      <c r="L146" s="208"/>
      <c r="M146" s="208"/>
      <c r="N146" s="208"/>
      <c r="O146" s="208"/>
      <c r="P146" s="207"/>
    </row>
    <row r="147" spans="1:16" x14ac:dyDescent="0.2">
      <c r="A147" s="208"/>
      <c r="B147" s="206" t="s">
        <v>2324</v>
      </c>
      <c r="C147" s="206">
        <v>2184</v>
      </c>
      <c r="D147" s="206"/>
      <c r="E147" s="206"/>
      <c r="F147" s="206"/>
      <c r="G147" s="206"/>
      <c r="H147" s="208"/>
      <c r="I147" s="208"/>
      <c r="J147" s="208"/>
      <c r="K147" s="208"/>
      <c r="L147" s="208"/>
      <c r="M147" s="208"/>
      <c r="N147" s="208"/>
      <c r="O147" s="208"/>
      <c r="P147" s="207"/>
    </row>
    <row r="148" spans="1:16" x14ac:dyDescent="0.2">
      <c r="A148" s="208"/>
      <c r="B148" s="206" t="s">
        <v>2325</v>
      </c>
      <c r="C148" s="206">
        <v>2198</v>
      </c>
      <c r="D148" s="206"/>
      <c r="E148" s="206"/>
      <c r="F148" s="206"/>
      <c r="G148" s="206"/>
      <c r="H148" s="208"/>
      <c r="I148" s="208"/>
      <c r="J148" s="208"/>
      <c r="K148" s="208"/>
      <c r="L148" s="208"/>
      <c r="M148" s="208"/>
      <c r="N148" s="208"/>
      <c r="O148" s="208"/>
      <c r="P148" s="207"/>
    </row>
    <row r="149" spans="1:16" x14ac:dyDescent="0.2">
      <c r="A149" s="208"/>
      <c r="B149" s="206" t="s">
        <v>2326</v>
      </c>
      <c r="C149" s="206">
        <v>2212</v>
      </c>
      <c r="D149" s="206"/>
      <c r="E149" s="206"/>
      <c r="F149" s="206"/>
      <c r="G149" s="206"/>
      <c r="H149" s="208"/>
      <c r="I149" s="208"/>
      <c r="J149" s="208"/>
      <c r="K149" s="208"/>
      <c r="L149" s="208"/>
      <c r="M149" s="208"/>
      <c r="N149" s="208"/>
      <c r="O149" s="208"/>
      <c r="P149" s="207"/>
    </row>
    <row r="150" spans="1:16" x14ac:dyDescent="0.2">
      <c r="A150" s="208"/>
      <c r="B150" s="206" t="s">
        <v>2327</v>
      </c>
      <c r="C150" s="206">
        <v>2217</v>
      </c>
      <c r="D150" s="206"/>
      <c r="E150" s="206"/>
      <c r="F150" s="206"/>
      <c r="G150" s="206"/>
      <c r="H150" s="208"/>
      <c r="I150" s="208"/>
      <c r="J150" s="208"/>
      <c r="K150" s="208"/>
      <c r="L150" s="208"/>
      <c r="M150" s="208"/>
      <c r="N150" s="208"/>
      <c r="O150" s="208"/>
      <c r="P150" s="207"/>
    </row>
    <row r="151" spans="1:16" x14ac:dyDescent="0.2">
      <c r="A151" s="208"/>
      <c r="B151" s="206" t="s">
        <v>2328</v>
      </c>
      <c r="C151" s="206">
        <v>2226</v>
      </c>
      <c r="D151" s="206"/>
      <c r="E151" s="206"/>
      <c r="F151" s="206"/>
      <c r="G151" s="206"/>
      <c r="H151" s="208"/>
      <c r="I151" s="208"/>
      <c r="J151" s="208"/>
      <c r="K151" s="208"/>
      <c r="L151" s="208"/>
      <c r="M151" s="208"/>
      <c r="N151" s="208"/>
      <c r="O151" s="208"/>
      <c r="P151" s="207"/>
    </row>
    <row r="152" spans="1:16" x14ac:dyDescent="0.2">
      <c r="A152" s="208"/>
      <c r="B152" s="206" t="s">
        <v>2329</v>
      </c>
      <c r="C152" s="206">
        <v>2233</v>
      </c>
      <c r="D152" s="206"/>
      <c r="E152" s="206"/>
      <c r="F152" s="206"/>
      <c r="G152" s="206"/>
      <c r="H152" s="208"/>
      <c r="I152" s="208"/>
      <c r="J152" s="208"/>
      <c r="K152" s="208"/>
      <c r="L152" s="208"/>
      <c r="M152" s="208"/>
      <c r="N152" s="208"/>
      <c r="O152" s="208"/>
      <c r="P152" s="207"/>
    </row>
    <row r="153" spans="1:16" x14ac:dyDescent="0.2">
      <c r="A153" s="208"/>
      <c r="B153" s="206" t="s">
        <v>2330</v>
      </c>
      <c r="C153" s="206">
        <v>2289</v>
      </c>
      <c r="D153" s="206"/>
      <c r="E153" s="206"/>
      <c r="F153" s="206"/>
      <c r="G153" s="206"/>
      <c r="H153" s="208"/>
      <c r="I153" s="208"/>
      <c r="J153" s="208"/>
      <c r="K153" s="208"/>
      <c r="L153" s="208"/>
      <c r="M153" s="208"/>
      <c r="N153" s="208"/>
      <c r="O153" s="208"/>
      <c r="P153" s="207"/>
    </row>
    <row r="154" spans="1:16" x14ac:dyDescent="0.2">
      <c r="A154" s="208"/>
      <c r="B154" s="206" t="s">
        <v>2331</v>
      </c>
      <c r="C154" s="206">
        <v>2310</v>
      </c>
      <c r="D154" s="206"/>
      <c r="E154" s="206"/>
      <c r="F154" s="206"/>
      <c r="G154" s="206"/>
      <c r="H154" s="208"/>
      <c r="I154" s="208"/>
      <c r="J154" s="208"/>
      <c r="K154" s="208"/>
      <c r="L154" s="208"/>
      <c r="M154" s="208"/>
      <c r="N154" s="208"/>
      <c r="O154" s="208"/>
      <c r="P154" s="207"/>
    </row>
    <row r="155" spans="1:16" x14ac:dyDescent="0.2">
      <c r="A155" s="208"/>
      <c r="B155" s="206" t="s">
        <v>2332</v>
      </c>
      <c r="C155" s="206">
        <v>2296</v>
      </c>
      <c r="D155" s="206"/>
      <c r="E155" s="206"/>
      <c r="F155" s="206"/>
      <c r="G155" s="206"/>
      <c r="H155" s="208"/>
      <c r="I155" s="208"/>
      <c r="J155" s="208"/>
      <c r="K155" s="208"/>
      <c r="L155" s="208"/>
      <c r="M155" s="208"/>
      <c r="N155" s="208"/>
      <c r="O155" s="208"/>
      <c r="P155" s="207"/>
    </row>
    <row r="156" spans="1:16" x14ac:dyDescent="0.2">
      <c r="A156" s="208"/>
      <c r="B156" s="206" t="s">
        <v>2333</v>
      </c>
      <c r="C156" s="206">
        <v>2303</v>
      </c>
      <c r="D156" s="206"/>
      <c r="E156" s="206"/>
      <c r="F156" s="206"/>
      <c r="G156" s="206"/>
      <c r="H156" s="208"/>
      <c r="I156" s="208"/>
      <c r="J156" s="208"/>
      <c r="K156" s="208"/>
      <c r="L156" s="208"/>
      <c r="M156" s="208"/>
      <c r="N156" s="208"/>
      <c r="O156" s="208"/>
      <c r="P156" s="207"/>
    </row>
    <row r="157" spans="1:16" x14ac:dyDescent="0.2">
      <c r="A157" s="208"/>
      <c r="B157" s="206" t="s">
        <v>2334</v>
      </c>
      <c r="C157" s="206">
        <v>2394</v>
      </c>
      <c r="D157" s="206"/>
      <c r="E157" s="206"/>
      <c r="F157" s="206"/>
      <c r="G157" s="206"/>
      <c r="H157" s="208"/>
      <c r="I157" s="208"/>
      <c r="J157" s="208"/>
      <c r="K157" s="208"/>
      <c r="L157" s="208"/>
      <c r="M157" s="208"/>
      <c r="N157" s="208"/>
      <c r="O157" s="208"/>
      <c r="P157" s="207"/>
    </row>
    <row r="158" spans="1:16" x14ac:dyDescent="0.2">
      <c r="A158" s="208"/>
      <c r="B158" s="206" t="s">
        <v>2335</v>
      </c>
      <c r="C158" s="206">
        <v>2415</v>
      </c>
      <c r="D158" s="206"/>
      <c r="E158" s="206"/>
      <c r="F158" s="206"/>
      <c r="G158" s="206"/>
      <c r="H158" s="208"/>
      <c r="I158" s="208"/>
      <c r="J158" s="208"/>
      <c r="K158" s="208"/>
      <c r="L158" s="208"/>
      <c r="M158" s="208"/>
      <c r="N158" s="208"/>
      <c r="O158" s="208"/>
      <c r="P158" s="207"/>
    </row>
    <row r="159" spans="1:16" x14ac:dyDescent="0.2">
      <c r="A159" s="208"/>
      <c r="B159" s="206" t="s">
        <v>2336</v>
      </c>
      <c r="C159" s="206">
        <v>2420</v>
      </c>
      <c r="D159" s="206"/>
      <c r="E159" s="206"/>
      <c r="F159" s="206"/>
      <c r="G159" s="206"/>
      <c r="H159" s="208"/>
      <c r="I159" s="208"/>
      <c r="J159" s="208"/>
      <c r="K159" s="208"/>
      <c r="L159" s="208"/>
      <c r="M159" s="208"/>
      <c r="N159" s="208"/>
      <c r="O159" s="208"/>
      <c r="P159" s="207"/>
    </row>
    <row r="160" spans="1:16" x14ac:dyDescent="0.2">
      <c r="A160" s="208"/>
      <c r="B160" s="206" t="s">
        <v>2337</v>
      </c>
      <c r="C160" s="206">
        <v>2443</v>
      </c>
      <c r="D160" s="206"/>
      <c r="E160" s="206"/>
      <c r="F160" s="206"/>
      <c r="G160" s="206"/>
      <c r="H160" s="208"/>
      <c r="I160" s="208"/>
      <c r="J160" s="208"/>
      <c r="K160" s="208"/>
      <c r="L160" s="208"/>
      <c r="M160" s="208"/>
      <c r="N160" s="208"/>
      <c r="O160" s="208"/>
      <c r="P160" s="207"/>
    </row>
    <row r="161" spans="1:16" x14ac:dyDescent="0.2">
      <c r="A161" s="208"/>
      <c r="B161" s="206" t="s">
        <v>2338</v>
      </c>
      <c r="C161" s="206">
        <v>2436</v>
      </c>
      <c r="D161" s="206"/>
      <c r="E161" s="206"/>
      <c r="F161" s="206"/>
      <c r="G161" s="206"/>
      <c r="H161" s="208"/>
      <c r="I161" s="208"/>
      <c r="J161" s="208"/>
      <c r="K161" s="208"/>
      <c r="L161" s="208"/>
      <c r="M161" s="208"/>
      <c r="N161" s="208"/>
      <c r="O161" s="208"/>
      <c r="P161" s="207"/>
    </row>
    <row r="162" spans="1:16" x14ac:dyDescent="0.2">
      <c r="A162" s="208"/>
      <c r="B162" s="206" t="s">
        <v>2339</v>
      </c>
      <c r="C162" s="206">
        <v>2460</v>
      </c>
      <c r="D162" s="206"/>
      <c r="E162" s="206"/>
      <c r="F162" s="206"/>
      <c r="G162" s="206"/>
      <c r="H162" s="208"/>
      <c r="I162" s="208"/>
      <c r="J162" s="208"/>
      <c r="K162" s="208"/>
      <c r="L162" s="208"/>
      <c r="M162" s="208"/>
      <c r="N162" s="208"/>
      <c r="O162" s="208"/>
      <c r="P162" s="207"/>
    </row>
    <row r="163" spans="1:16" x14ac:dyDescent="0.2">
      <c r="A163" s="208"/>
      <c r="B163" s="206" t="s">
        <v>2340</v>
      </c>
      <c r="C163" s="206">
        <v>2478</v>
      </c>
      <c r="D163" s="206"/>
      <c r="E163" s="206"/>
      <c r="F163" s="206"/>
      <c r="G163" s="206"/>
      <c r="H163" s="208"/>
      <c r="I163" s="208"/>
      <c r="J163" s="208"/>
      <c r="K163" s="208"/>
      <c r="L163" s="208"/>
      <c r="M163" s="208"/>
      <c r="N163" s="208"/>
      <c r="O163" s="208"/>
      <c r="P163" s="207"/>
    </row>
    <row r="164" spans="1:16" x14ac:dyDescent="0.2">
      <c r="A164" s="208"/>
      <c r="B164" s="206" t="s">
        <v>2341</v>
      </c>
      <c r="C164" s="206">
        <v>2525</v>
      </c>
      <c r="D164" s="206"/>
      <c r="E164" s="206"/>
      <c r="F164" s="206"/>
      <c r="G164" s="206"/>
      <c r="H164" s="208"/>
      <c r="I164" s="208"/>
      <c r="J164" s="208"/>
      <c r="K164" s="208"/>
      <c r="L164" s="208"/>
      <c r="M164" s="208"/>
      <c r="N164" s="208"/>
      <c r="O164" s="208"/>
      <c r="P164" s="207"/>
    </row>
    <row r="165" spans="1:16" x14ac:dyDescent="0.2">
      <c r="A165" s="208"/>
      <c r="B165" s="206" t="s">
        <v>2342</v>
      </c>
      <c r="C165" s="206">
        <v>2527</v>
      </c>
      <c r="D165" s="206"/>
      <c r="E165" s="206"/>
      <c r="F165" s="206"/>
      <c r="G165" s="206"/>
      <c r="H165" s="208"/>
      <c r="I165" s="208"/>
      <c r="J165" s="208"/>
      <c r="K165" s="208"/>
      <c r="L165" s="208"/>
      <c r="M165" s="208"/>
      <c r="N165" s="208"/>
      <c r="O165" s="208"/>
      <c r="P165" s="207"/>
    </row>
    <row r="166" spans="1:16" x14ac:dyDescent="0.2">
      <c r="A166" s="208"/>
      <c r="B166" s="206" t="s">
        <v>2343</v>
      </c>
      <c r="C166" s="206">
        <v>2534</v>
      </c>
      <c r="D166" s="206"/>
      <c r="E166" s="206"/>
      <c r="F166" s="206"/>
      <c r="G166" s="206"/>
      <c r="H166" s="208"/>
      <c r="I166" s="208"/>
      <c r="J166" s="208"/>
      <c r="K166" s="208"/>
      <c r="L166" s="208"/>
      <c r="M166" s="208"/>
      <c r="N166" s="208"/>
      <c r="O166" s="208"/>
      <c r="P166" s="207"/>
    </row>
    <row r="167" spans="1:16" x14ac:dyDescent="0.2">
      <c r="A167" s="208"/>
      <c r="B167" s="206" t="s">
        <v>2344</v>
      </c>
      <c r="C167" s="206">
        <v>2541</v>
      </c>
      <c r="D167" s="206"/>
      <c r="E167" s="206"/>
      <c r="F167" s="206"/>
      <c r="G167" s="206"/>
      <c r="H167" s="208"/>
      <c r="I167" s="208"/>
      <c r="J167" s="208"/>
      <c r="K167" s="208"/>
      <c r="L167" s="208"/>
      <c r="M167" s="208"/>
      <c r="N167" s="208"/>
      <c r="O167" s="208"/>
      <c r="P167" s="207"/>
    </row>
    <row r="168" spans="1:16" x14ac:dyDescent="0.2">
      <c r="A168" s="208"/>
      <c r="B168" s="206" t="s">
        <v>2345</v>
      </c>
      <c r="C168" s="206">
        <v>2562</v>
      </c>
      <c r="D168" s="206"/>
      <c r="E168" s="206"/>
      <c r="F168" s="206"/>
      <c r="G168" s="206"/>
      <c r="H168" s="208"/>
      <c r="I168" s="208"/>
      <c r="J168" s="208"/>
      <c r="K168" s="208"/>
      <c r="L168" s="208"/>
      <c r="M168" s="208"/>
      <c r="N168" s="208"/>
      <c r="O168" s="208"/>
      <c r="P168" s="207"/>
    </row>
    <row r="169" spans="1:16" x14ac:dyDescent="0.2">
      <c r="A169" s="208"/>
      <c r="B169" s="206" t="s">
        <v>2346</v>
      </c>
      <c r="C169" s="206">
        <v>2570</v>
      </c>
      <c r="D169" s="206"/>
      <c r="E169" s="206"/>
      <c r="F169" s="206"/>
      <c r="G169" s="206"/>
      <c r="H169" s="208"/>
      <c r="I169" s="208"/>
      <c r="J169" s="208"/>
      <c r="K169" s="208"/>
      <c r="L169" s="208"/>
      <c r="M169" s="208"/>
      <c r="N169" s="208"/>
      <c r="O169" s="208"/>
      <c r="P169" s="207"/>
    </row>
    <row r="170" spans="1:16" x14ac:dyDescent="0.2">
      <c r="A170" s="208"/>
      <c r="B170" s="206" t="s">
        <v>2347</v>
      </c>
      <c r="C170" s="206">
        <v>2576</v>
      </c>
      <c r="D170" s="206"/>
      <c r="E170" s="206"/>
      <c r="F170" s="206"/>
      <c r="G170" s="206"/>
      <c r="H170" s="208"/>
      <c r="I170" s="208"/>
      <c r="J170" s="208"/>
      <c r="K170" s="208"/>
      <c r="L170" s="208"/>
      <c r="M170" s="208"/>
      <c r="N170" s="208"/>
      <c r="O170" s="208"/>
      <c r="P170" s="207"/>
    </row>
    <row r="171" spans="1:16" x14ac:dyDescent="0.2">
      <c r="A171" s="208"/>
      <c r="B171" s="206" t="s">
        <v>2348</v>
      </c>
      <c r="C171" s="206">
        <v>2583</v>
      </c>
      <c r="D171" s="206"/>
      <c r="E171" s="206"/>
      <c r="F171" s="206"/>
      <c r="G171" s="206"/>
      <c r="H171" s="208"/>
      <c r="I171" s="208"/>
      <c r="J171" s="208"/>
      <c r="K171" s="208"/>
      <c r="L171" s="208"/>
      <c r="M171" s="208"/>
      <c r="N171" s="208"/>
      <c r="O171" s="208"/>
      <c r="P171" s="207"/>
    </row>
    <row r="172" spans="1:16" x14ac:dyDescent="0.2">
      <c r="A172" s="208"/>
      <c r="B172" s="206" t="s">
        <v>2349</v>
      </c>
      <c r="C172" s="206">
        <v>2604</v>
      </c>
      <c r="D172" s="206"/>
      <c r="E172" s="206"/>
      <c r="F172" s="206"/>
      <c r="G172" s="206"/>
      <c r="H172" s="208"/>
      <c r="I172" s="208"/>
      <c r="J172" s="208"/>
      <c r="K172" s="208"/>
      <c r="L172" s="208"/>
      <c r="M172" s="208"/>
      <c r="N172" s="208"/>
      <c r="O172" s="208"/>
      <c r="P172" s="207"/>
    </row>
    <row r="173" spans="1:16" x14ac:dyDescent="0.2">
      <c r="A173" s="208"/>
      <c r="B173" s="206" t="s">
        <v>2350</v>
      </c>
      <c r="C173" s="206">
        <v>2605</v>
      </c>
      <c r="D173" s="206"/>
      <c r="E173" s="206"/>
      <c r="F173" s="206"/>
      <c r="G173" s="206"/>
      <c r="H173" s="208"/>
      <c r="I173" s="208"/>
      <c r="J173" s="208"/>
      <c r="K173" s="208"/>
      <c r="L173" s="208"/>
      <c r="M173" s="208"/>
      <c r="N173" s="208"/>
      <c r="O173" s="208"/>
      <c r="P173" s="207"/>
    </row>
    <row r="174" spans="1:16" x14ac:dyDescent="0.2">
      <c r="A174" s="208"/>
      <c r="B174" s="206" t="s">
        <v>2351</v>
      </c>
      <c r="C174" s="206">
        <v>2611</v>
      </c>
      <c r="D174" s="206"/>
      <c r="E174" s="206"/>
      <c r="F174" s="206"/>
      <c r="G174" s="206"/>
      <c r="H174" s="208"/>
      <c r="I174" s="208"/>
      <c r="J174" s="208"/>
      <c r="K174" s="208"/>
      <c r="L174" s="208"/>
      <c r="M174" s="208"/>
      <c r="N174" s="208"/>
      <c r="O174" s="208"/>
      <c r="P174" s="207"/>
    </row>
    <row r="175" spans="1:16" x14ac:dyDescent="0.2">
      <c r="A175" s="208"/>
      <c r="B175" s="206" t="s">
        <v>2028</v>
      </c>
      <c r="C175" s="206">
        <v>2618</v>
      </c>
      <c r="D175" s="206"/>
      <c r="E175" s="206"/>
      <c r="F175" s="206"/>
      <c r="G175" s="206"/>
      <c r="H175" s="208"/>
      <c r="I175" s="208"/>
      <c r="J175" s="208"/>
      <c r="K175" s="208"/>
      <c r="L175" s="208"/>
      <c r="M175" s="208"/>
      <c r="N175" s="208"/>
      <c r="O175" s="208"/>
      <c r="P175" s="207"/>
    </row>
    <row r="176" spans="1:16" x14ac:dyDescent="0.2">
      <c r="A176" s="208"/>
      <c r="B176" s="206" t="s">
        <v>2352</v>
      </c>
      <c r="C176" s="206">
        <v>2625</v>
      </c>
      <c r="D176" s="206"/>
      <c r="E176" s="206"/>
      <c r="F176" s="206"/>
      <c r="G176" s="206"/>
      <c r="H176" s="208"/>
      <c r="I176" s="208"/>
      <c r="J176" s="208"/>
      <c r="K176" s="208"/>
      <c r="L176" s="208"/>
      <c r="M176" s="208"/>
      <c r="N176" s="208"/>
      <c r="O176" s="208"/>
      <c r="P176" s="207"/>
    </row>
    <row r="177" spans="1:16" x14ac:dyDescent="0.2">
      <c r="A177" s="208"/>
      <c r="B177" s="206" t="s">
        <v>2353</v>
      </c>
      <c r="C177" s="206">
        <v>2632</v>
      </c>
      <c r="D177" s="206"/>
      <c r="E177" s="206"/>
      <c r="F177" s="206"/>
      <c r="G177" s="206"/>
      <c r="H177" s="208"/>
      <c r="I177" s="208"/>
      <c r="J177" s="208"/>
      <c r="K177" s="208"/>
      <c r="L177" s="208"/>
      <c r="M177" s="208"/>
      <c r="N177" s="208"/>
      <c r="O177" s="208"/>
      <c r="P177" s="207"/>
    </row>
    <row r="178" spans="1:16" x14ac:dyDescent="0.2">
      <c r="A178" s="208"/>
      <c r="B178" s="206" t="s">
        <v>2354</v>
      </c>
      <c r="C178" s="206">
        <v>2639</v>
      </c>
      <c r="D178" s="206"/>
      <c r="E178" s="206"/>
      <c r="F178" s="206"/>
      <c r="G178" s="206"/>
      <c r="H178" s="208"/>
      <c r="I178" s="208"/>
      <c r="J178" s="208"/>
      <c r="K178" s="208"/>
      <c r="L178" s="208"/>
      <c r="M178" s="208"/>
      <c r="N178" s="208"/>
      <c r="O178" s="208"/>
      <c r="P178" s="207"/>
    </row>
    <row r="179" spans="1:16" x14ac:dyDescent="0.2">
      <c r="A179" s="208"/>
      <c r="B179" s="206" t="s">
        <v>2355</v>
      </c>
      <c r="C179" s="206">
        <v>2646</v>
      </c>
      <c r="D179" s="206"/>
      <c r="E179" s="206"/>
      <c r="F179" s="206"/>
      <c r="G179" s="206"/>
      <c r="H179" s="208"/>
      <c r="I179" s="208"/>
      <c r="J179" s="208"/>
      <c r="K179" s="208"/>
      <c r="L179" s="208"/>
      <c r="M179" s="208"/>
      <c r="N179" s="208"/>
      <c r="O179" s="208"/>
      <c r="P179" s="207"/>
    </row>
    <row r="180" spans="1:16" x14ac:dyDescent="0.2">
      <c r="A180" s="208"/>
      <c r="B180" s="206" t="s">
        <v>2356</v>
      </c>
      <c r="C180" s="206">
        <v>8141</v>
      </c>
      <c r="D180" s="206"/>
      <c r="E180" s="206"/>
      <c r="F180" s="206"/>
      <c r="G180" s="206"/>
      <c r="H180" s="208"/>
      <c r="I180" s="208"/>
      <c r="J180" s="208"/>
      <c r="K180" s="208"/>
      <c r="L180" s="208"/>
      <c r="M180" s="208"/>
      <c r="N180" s="208"/>
      <c r="O180" s="208"/>
      <c r="P180" s="207"/>
    </row>
    <row r="181" spans="1:16" x14ac:dyDescent="0.2">
      <c r="A181" s="208"/>
      <c r="B181" s="206" t="s">
        <v>2357</v>
      </c>
      <c r="C181" s="206">
        <v>8018</v>
      </c>
      <c r="D181" s="206"/>
      <c r="E181" s="206"/>
      <c r="F181" s="206"/>
      <c r="G181" s="206"/>
      <c r="H181" s="208"/>
      <c r="I181" s="208"/>
      <c r="J181" s="208"/>
      <c r="K181" s="208"/>
      <c r="L181" s="208"/>
      <c r="M181" s="208"/>
      <c r="N181" s="208"/>
      <c r="O181" s="208"/>
      <c r="P181" s="207"/>
    </row>
    <row r="182" spans="1:16" x14ac:dyDescent="0.2">
      <c r="A182" s="208"/>
      <c r="B182" s="206" t="s">
        <v>2358</v>
      </c>
      <c r="C182" s="206">
        <v>2660</v>
      </c>
      <c r="D182" s="206"/>
      <c r="E182" s="206"/>
      <c r="F182" s="206"/>
      <c r="G182" s="206"/>
      <c r="H182" s="208"/>
      <c r="I182" s="208"/>
      <c r="J182" s="208"/>
      <c r="K182" s="208"/>
      <c r="L182" s="208"/>
      <c r="M182" s="208"/>
      <c r="N182" s="208"/>
      <c r="O182" s="208"/>
      <c r="P182" s="207"/>
    </row>
    <row r="183" spans="1:16" x14ac:dyDescent="0.2">
      <c r="A183" s="208"/>
      <c r="B183" s="206" t="s">
        <v>2359</v>
      </c>
      <c r="C183" s="206">
        <v>2695</v>
      </c>
      <c r="D183" s="206"/>
      <c r="E183" s="206"/>
      <c r="F183" s="206"/>
      <c r="G183" s="206"/>
      <c r="H183" s="208"/>
      <c r="I183" s="208"/>
      <c r="J183" s="208"/>
      <c r="K183" s="208"/>
      <c r="L183" s="208"/>
      <c r="M183" s="208"/>
      <c r="N183" s="208"/>
      <c r="O183" s="208"/>
      <c r="P183" s="207"/>
    </row>
    <row r="184" spans="1:16" x14ac:dyDescent="0.2">
      <c r="A184" s="208"/>
      <c r="B184" s="206" t="s">
        <v>2360</v>
      </c>
      <c r="C184" s="206">
        <v>2702</v>
      </c>
      <c r="D184" s="206"/>
      <c r="E184" s="206"/>
      <c r="F184" s="206"/>
      <c r="G184" s="206"/>
      <c r="H184" s="208"/>
      <c r="I184" s="208"/>
      <c r="J184" s="208"/>
      <c r="K184" s="208"/>
      <c r="L184" s="208"/>
      <c r="M184" s="208"/>
      <c r="N184" s="208"/>
      <c r="O184" s="208"/>
      <c r="P184" s="207"/>
    </row>
    <row r="185" spans="1:16" x14ac:dyDescent="0.2">
      <c r="A185" s="208"/>
      <c r="B185" s="206" t="s">
        <v>2361</v>
      </c>
      <c r="C185" s="206">
        <v>2730</v>
      </c>
      <c r="D185" s="206"/>
      <c r="E185" s="206"/>
      <c r="F185" s="206"/>
      <c r="G185" s="206"/>
      <c r="H185" s="208"/>
      <c r="I185" s="208"/>
      <c r="J185" s="208"/>
      <c r="K185" s="208"/>
      <c r="L185" s="208"/>
      <c r="M185" s="208"/>
      <c r="N185" s="208"/>
      <c r="O185" s="208"/>
      <c r="P185" s="207"/>
    </row>
    <row r="186" spans="1:16" x14ac:dyDescent="0.2">
      <c r="A186" s="208"/>
      <c r="B186" s="206" t="s">
        <v>2362</v>
      </c>
      <c r="C186" s="206">
        <v>2737</v>
      </c>
      <c r="D186" s="206"/>
      <c r="E186" s="206"/>
      <c r="F186" s="206"/>
      <c r="G186" s="206"/>
      <c r="H186" s="208"/>
      <c r="I186" s="208"/>
      <c r="J186" s="208"/>
      <c r="K186" s="208"/>
      <c r="L186" s="208"/>
      <c r="M186" s="208"/>
      <c r="N186" s="208"/>
      <c r="O186" s="208"/>
      <c r="P186" s="207"/>
    </row>
    <row r="187" spans="1:16" x14ac:dyDescent="0.2">
      <c r="A187" s="208"/>
      <c r="B187" s="206" t="s">
        <v>2363</v>
      </c>
      <c r="C187" s="206">
        <v>2758</v>
      </c>
      <c r="D187" s="206"/>
      <c r="E187" s="206"/>
      <c r="F187" s="206"/>
      <c r="G187" s="206"/>
      <c r="H187" s="208"/>
      <c r="I187" s="208"/>
      <c r="J187" s="208"/>
      <c r="K187" s="208"/>
      <c r="L187" s="208"/>
      <c r="M187" s="208"/>
      <c r="N187" s="208"/>
      <c r="O187" s="208"/>
      <c r="P187" s="207"/>
    </row>
    <row r="188" spans="1:16" x14ac:dyDescent="0.2">
      <c r="A188" s="208"/>
      <c r="B188" s="206" t="s">
        <v>2063</v>
      </c>
      <c r="C188" s="206">
        <v>2793</v>
      </c>
      <c r="D188" s="206"/>
      <c r="E188" s="206"/>
      <c r="F188" s="206"/>
      <c r="G188" s="206"/>
      <c r="H188" s="208"/>
      <c r="I188" s="208"/>
      <c r="J188" s="208"/>
      <c r="K188" s="208"/>
      <c r="L188" s="208"/>
      <c r="M188" s="208"/>
      <c r="N188" s="208"/>
      <c r="O188" s="208"/>
      <c r="P188" s="207"/>
    </row>
    <row r="189" spans="1:16" x14ac:dyDescent="0.2">
      <c r="A189" s="208"/>
      <c r="B189" s="206" t="s">
        <v>2364</v>
      </c>
      <c r="C189" s="206">
        <v>8029</v>
      </c>
      <c r="D189" s="206"/>
      <c r="E189" s="206"/>
      <c r="F189" s="206"/>
      <c r="G189" s="206"/>
      <c r="H189" s="208"/>
      <c r="I189" s="208"/>
      <c r="J189" s="208"/>
      <c r="K189" s="208"/>
      <c r="L189" s="208"/>
      <c r="M189" s="208"/>
      <c r="N189" s="208"/>
      <c r="O189" s="208"/>
      <c r="P189" s="207"/>
    </row>
    <row r="190" spans="1:16" x14ac:dyDescent="0.2">
      <c r="A190" s="208"/>
      <c r="B190" s="206" t="s">
        <v>2365</v>
      </c>
      <c r="C190" s="206">
        <v>1376</v>
      </c>
      <c r="D190" s="206"/>
      <c r="E190" s="206"/>
      <c r="F190" s="206"/>
      <c r="G190" s="206"/>
      <c r="H190" s="208"/>
      <c r="I190" s="208"/>
      <c r="J190" s="208"/>
      <c r="K190" s="208"/>
      <c r="L190" s="208"/>
      <c r="M190" s="208"/>
      <c r="N190" s="208"/>
      <c r="O190" s="208"/>
      <c r="P190" s="207"/>
    </row>
    <row r="191" spans="1:16" x14ac:dyDescent="0.2">
      <c r="A191" s="208"/>
      <c r="B191" s="206" t="s">
        <v>2366</v>
      </c>
      <c r="C191" s="206">
        <v>2800</v>
      </c>
      <c r="D191" s="206"/>
      <c r="E191" s="206"/>
      <c r="F191" s="206"/>
      <c r="G191" s="206"/>
      <c r="H191" s="208"/>
      <c r="I191" s="208"/>
      <c r="J191" s="208"/>
      <c r="K191" s="208"/>
      <c r="L191" s="208"/>
      <c r="M191" s="208"/>
      <c r="N191" s="208"/>
      <c r="O191" s="208"/>
      <c r="P191" s="207"/>
    </row>
    <row r="192" spans="1:16" x14ac:dyDescent="0.2">
      <c r="A192" s="208"/>
      <c r="B192" s="206" t="s">
        <v>2367</v>
      </c>
      <c r="C192" s="206">
        <v>2814</v>
      </c>
      <c r="D192" s="206"/>
      <c r="E192" s="206"/>
      <c r="F192" s="206"/>
      <c r="G192" s="206"/>
      <c r="H192" s="208"/>
      <c r="I192" s="208"/>
      <c r="J192" s="208"/>
      <c r="K192" s="208"/>
      <c r="L192" s="208"/>
      <c r="M192" s="208"/>
      <c r="N192" s="208"/>
      <c r="O192" s="208"/>
      <c r="P192" s="207"/>
    </row>
    <row r="193" spans="1:16" x14ac:dyDescent="0.2">
      <c r="A193" s="208"/>
      <c r="B193" s="206" t="s">
        <v>2368</v>
      </c>
      <c r="C193" s="206">
        <v>5960</v>
      </c>
      <c r="D193" s="206"/>
      <c r="E193" s="206"/>
      <c r="F193" s="206"/>
      <c r="G193" s="206"/>
      <c r="H193" s="208"/>
      <c r="I193" s="208"/>
      <c r="J193" s="208"/>
      <c r="K193" s="208"/>
      <c r="L193" s="208"/>
      <c r="M193" s="208"/>
      <c r="N193" s="208"/>
      <c r="O193" s="208"/>
      <c r="P193" s="207"/>
    </row>
    <row r="194" spans="1:16" x14ac:dyDescent="0.2">
      <c r="A194" s="208"/>
      <c r="B194" s="206" t="s">
        <v>2369</v>
      </c>
      <c r="C194" s="206">
        <v>2828</v>
      </c>
      <c r="D194" s="206"/>
      <c r="E194" s="206"/>
      <c r="F194" s="206"/>
      <c r="G194" s="206"/>
      <c r="H194" s="208"/>
      <c r="I194" s="208"/>
      <c r="J194" s="208"/>
      <c r="K194" s="208"/>
      <c r="L194" s="208"/>
      <c r="M194" s="208"/>
      <c r="N194" s="208"/>
      <c r="O194" s="208"/>
      <c r="P194" s="207"/>
    </row>
    <row r="195" spans="1:16" x14ac:dyDescent="0.2">
      <c r="A195" s="208"/>
      <c r="B195" s="206" t="s">
        <v>2370</v>
      </c>
      <c r="C195" s="206">
        <v>2835</v>
      </c>
      <c r="D195" s="206"/>
      <c r="E195" s="206"/>
      <c r="F195" s="206"/>
      <c r="G195" s="206"/>
      <c r="H195" s="208"/>
      <c r="I195" s="208"/>
      <c r="J195" s="208"/>
      <c r="K195" s="208"/>
      <c r="L195" s="208"/>
      <c r="M195" s="208"/>
      <c r="N195" s="208"/>
      <c r="O195" s="208"/>
      <c r="P195" s="207"/>
    </row>
    <row r="196" spans="1:16" x14ac:dyDescent="0.2">
      <c r="A196" s="208"/>
      <c r="B196" s="206" t="s">
        <v>2371</v>
      </c>
      <c r="C196" s="206">
        <v>2842</v>
      </c>
      <c r="D196" s="206"/>
      <c r="E196" s="206"/>
      <c r="F196" s="206"/>
      <c r="G196" s="206"/>
      <c r="H196" s="208"/>
      <c r="I196" s="208"/>
      <c r="J196" s="208"/>
      <c r="K196" s="208"/>
      <c r="L196" s="208"/>
      <c r="M196" s="208"/>
      <c r="N196" s="208"/>
      <c r="O196" s="208"/>
      <c r="P196" s="207"/>
    </row>
    <row r="197" spans="1:16" x14ac:dyDescent="0.2">
      <c r="A197" s="208"/>
      <c r="B197" s="206" t="s">
        <v>2372</v>
      </c>
      <c r="C197" s="206">
        <v>8154</v>
      </c>
      <c r="D197" s="206"/>
      <c r="E197" s="206"/>
      <c r="F197" s="206"/>
      <c r="G197" s="206"/>
      <c r="H197" s="208"/>
      <c r="I197" s="208"/>
      <c r="J197" s="208"/>
      <c r="K197" s="208"/>
      <c r="L197" s="208"/>
      <c r="M197" s="208"/>
      <c r="N197" s="208"/>
      <c r="O197" s="208"/>
      <c r="P197" s="207"/>
    </row>
    <row r="198" spans="1:16" x14ac:dyDescent="0.2">
      <c r="A198" s="208"/>
      <c r="B198" s="206" t="s">
        <v>2373</v>
      </c>
      <c r="C198" s="206">
        <v>8135</v>
      </c>
      <c r="D198" s="206"/>
      <c r="E198" s="206"/>
      <c r="F198" s="206"/>
      <c r="G198" s="206"/>
      <c r="H198" s="208"/>
      <c r="I198" s="208"/>
      <c r="J198" s="208"/>
      <c r="K198" s="208"/>
      <c r="L198" s="208"/>
      <c r="M198" s="208"/>
      <c r="N198" s="208"/>
      <c r="O198" s="208"/>
      <c r="P198" s="207"/>
    </row>
    <row r="199" spans="1:16" x14ac:dyDescent="0.2">
      <c r="A199" s="208"/>
      <c r="B199" s="206" t="s">
        <v>2374</v>
      </c>
      <c r="C199" s="206">
        <v>8014</v>
      </c>
      <c r="D199" s="206"/>
      <c r="E199" s="206"/>
      <c r="F199" s="206"/>
      <c r="G199" s="206"/>
      <c r="H199" s="208"/>
      <c r="I199" s="208"/>
      <c r="J199" s="208"/>
      <c r="K199" s="208"/>
      <c r="L199" s="208"/>
      <c r="M199" s="208"/>
      <c r="N199" s="208"/>
      <c r="O199" s="208"/>
      <c r="P199" s="207"/>
    </row>
    <row r="200" spans="1:16" x14ac:dyDescent="0.2">
      <c r="A200" s="208"/>
      <c r="B200" s="206" t="s">
        <v>2375</v>
      </c>
      <c r="C200" s="206">
        <v>2849</v>
      </c>
      <c r="D200" s="206"/>
      <c r="E200" s="206"/>
      <c r="F200" s="206"/>
      <c r="G200" s="206"/>
      <c r="H200" s="208"/>
      <c r="I200" s="208"/>
      <c r="J200" s="208"/>
      <c r="K200" s="208"/>
      <c r="L200" s="208"/>
      <c r="M200" s="208"/>
      <c r="N200" s="208"/>
      <c r="O200" s="208"/>
      <c r="P200" s="207"/>
    </row>
    <row r="201" spans="1:16" x14ac:dyDescent="0.2">
      <c r="A201" s="208"/>
      <c r="B201" s="206" t="s">
        <v>2376</v>
      </c>
      <c r="C201" s="206">
        <v>2863</v>
      </c>
      <c r="D201" s="206"/>
      <c r="E201" s="206"/>
      <c r="F201" s="206"/>
      <c r="G201" s="206"/>
      <c r="H201" s="208"/>
      <c r="I201" s="208"/>
      <c r="J201" s="208"/>
      <c r="K201" s="208"/>
      <c r="L201" s="208"/>
      <c r="M201" s="208"/>
      <c r="N201" s="208"/>
      <c r="O201" s="208"/>
      <c r="P201" s="207"/>
    </row>
    <row r="202" spans="1:16" x14ac:dyDescent="0.2">
      <c r="A202" s="208"/>
      <c r="B202" s="206" t="s">
        <v>2377</v>
      </c>
      <c r="C202" s="206">
        <v>1848</v>
      </c>
      <c r="D202" s="206"/>
      <c r="E202" s="206"/>
      <c r="F202" s="206"/>
      <c r="G202" s="206"/>
      <c r="H202" s="208"/>
      <c r="I202" s="208"/>
      <c r="J202" s="208"/>
      <c r="K202" s="208"/>
      <c r="L202" s="208"/>
      <c r="M202" s="208"/>
      <c r="N202" s="208"/>
      <c r="O202" s="208"/>
      <c r="P202" s="207"/>
    </row>
    <row r="203" spans="1:16" x14ac:dyDescent="0.2">
      <c r="A203" s="208"/>
      <c r="B203" s="206" t="s">
        <v>2378</v>
      </c>
      <c r="C203" s="206">
        <v>2856</v>
      </c>
      <c r="D203" s="206"/>
      <c r="E203" s="206"/>
      <c r="F203" s="206"/>
      <c r="G203" s="206"/>
      <c r="H203" s="208"/>
      <c r="I203" s="208"/>
      <c r="J203" s="208"/>
      <c r="K203" s="208"/>
      <c r="L203" s="208"/>
      <c r="M203" s="208"/>
      <c r="N203" s="208"/>
      <c r="O203" s="208"/>
      <c r="P203" s="207"/>
    </row>
    <row r="204" spans="1:16" x14ac:dyDescent="0.2">
      <c r="A204" s="208"/>
      <c r="B204" s="206" t="s">
        <v>2379</v>
      </c>
      <c r="C204" s="206">
        <v>3862</v>
      </c>
      <c r="D204" s="206"/>
      <c r="E204" s="206"/>
      <c r="F204" s="206"/>
      <c r="G204" s="206"/>
      <c r="H204" s="208"/>
      <c r="I204" s="208"/>
      <c r="J204" s="208"/>
      <c r="K204" s="208"/>
      <c r="L204" s="208"/>
      <c r="M204" s="208"/>
      <c r="N204" s="208"/>
      <c r="O204" s="208"/>
      <c r="P204" s="207"/>
    </row>
    <row r="205" spans="1:16" x14ac:dyDescent="0.2">
      <c r="A205" s="208"/>
      <c r="B205" s="206" t="s">
        <v>2380</v>
      </c>
      <c r="C205" s="206">
        <v>8147</v>
      </c>
      <c r="D205" s="206"/>
      <c r="E205" s="206"/>
      <c r="F205" s="206"/>
      <c r="G205" s="206"/>
      <c r="H205" s="208"/>
      <c r="I205" s="208"/>
      <c r="J205" s="208"/>
      <c r="K205" s="208"/>
      <c r="L205" s="208"/>
      <c r="M205" s="208"/>
      <c r="N205" s="208"/>
      <c r="O205" s="208"/>
      <c r="P205" s="207"/>
    </row>
    <row r="206" spans="1:16" x14ac:dyDescent="0.2">
      <c r="A206" s="208"/>
      <c r="B206" s="206" t="s">
        <v>2380</v>
      </c>
      <c r="C206" s="206">
        <v>8021</v>
      </c>
      <c r="D206" s="206"/>
      <c r="E206" s="206"/>
      <c r="F206" s="206"/>
      <c r="G206" s="206"/>
      <c r="H206" s="208"/>
      <c r="I206" s="208"/>
      <c r="J206" s="208"/>
      <c r="K206" s="208"/>
      <c r="L206" s="208"/>
      <c r="M206" s="208"/>
      <c r="N206" s="208"/>
      <c r="O206" s="208"/>
      <c r="P206" s="207"/>
    </row>
    <row r="207" spans="1:16" x14ac:dyDescent="0.2">
      <c r="A207" s="208"/>
      <c r="B207" s="206" t="s">
        <v>2381</v>
      </c>
      <c r="C207" s="206">
        <v>2885</v>
      </c>
      <c r="D207" s="206"/>
      <c r="E207" s="206"/>
      <c r="F207" s="206"/>
      <c r="G207" s="206"/>
      <c r="H207" s="208"/>
      <c r="I207" s="208"/>
      <c r="J207" s="208"/>
      <c r="K207" s="208"/>
      <c r="L207" s="208"/>
      <c r="M207" s="208"/>
      <c r="N207" s="208"/>
      <c r="O207" s="208"/>
      <c r="P207" s="207"/>
    </row>
    <row r="208" spans="1:16" x14ac:dyDescent="0.2">
      <c r="A208" s="208"/>
      <c r="B208" s="206" t="s">
        <v>2382</v>
      </c>
      <c r="C208" s="206">
        <v>2884</v>
      </c>
      <c r="D208" s="206"/>
      <c r="E208" s="206"/>
      <c r="F208" s="206"/>
      <c r="G208" s="206"/>
      <c r="H208" s="208"/>
      <c r="I208" s="208"/>
      <c r="J208" s="208"/>
      <c r="K208" s="208"/>
      <c r="L208" s="208"/>
      <c r="M208" s="208"/>
      <c r="N208" s="208"/>
      <c r="O208" s="208"/>
      <c r="P208" s="207"/>
    </row>
    <row r="209" spans="1:16" x14ac:dyDescent="0.2">
      <c r="A209" s="208"/>
      <c r="B209" s="206" t="s">
        <v>2383</v>
      </c>
      <c r="C209" s="206">
        <v>2891</v>
      </c>
      <c r="D209" s="206"/>
      <c r="E209" s="206"/>
      <c r="F209" s="206"/>
      <c r="G209" s="206"/>
      <c r="H209" s="208"/>
      <c r="I209" s="208"/>
      <c r="J209" s="208"/>
      <c r="K209" s="208"/>
      <c r="L209" s="208"/>
      <c r="M209" s="208"/>
      <c r="N209" s="208"/>
      <c r="O209" s="208"/>
      <c r="P209" s="207"/>
    </row>
    <row r="210" spans="1:16" x14ac:dyDescent="0.2">
      <c r="A210" s="208"/>
      <c r="B210" s="206" t="s">
        <v>2384</v>
      </c>
      <c r="C210" s="206">
        <v>2898</v>
      </c>
      <c r="D210" s="206"/>
      <c r="E210" s="206"/>
      <c r="F210" s="206"/>
      <c r="G210" s="206"/>
      <c r="H210" s="208"/>
      <c r="I210" s="208"/>
      <c r="J210" s="208"/>
      <c r="K210" s="208"/>
      <c r="L210" s="208"/>
      <c r="M210" s="208"/>
      <c r="N210" s="208"/>
      <c r="O210" s="208"/>
      <c r="P210" s="207"/>
    </row>
    <row r="211" spans="1:16" x14ac:dyDescent="0.2">
      <c r="A211" s="208"/>
      <c r="B211" s="206" t="s">
        <v>2385</v>
      </c>
      <c r="C211" s="206">
        <v>3647</v>
      </c>
      <c r="D211" s="206"/>
      <c r="E211" s="206"/>
      <c r="F211" s="206"/>
      <c r="G211" s="206"/>
      <c r="H211" s="208"/>
      <c r="I211" s="208"/>
      <c r="J211" s="208"/>
      <c r="K211" s="208"/>
      <c r="L211" s="208"/>
      <c r="M211" s="208"/>
      <c r="N211" s="208"/>
      <c r="O211" s="208"/>
      <c r="P211" s="207"/>
    </row>
    <row r="212" spans="1:16" x14ac:dyDescent="0.2">
      <c r="A212" s="208"/>
      <c r="B212" s="206" t="s">
        <v>2386</v>
      </c>
      <c r="C212" s="206">
        <v>2912</v>
      </c>
      <c r="D212" s="206"/>
      <c r="E212" s="206"/>
      <c r="F212" s="206"/>
      <c r="G212" s="206"/>
      <c r="H212" s="208"/>
      <c r="I212" s="208"/>
      <c r="J212" s="208"/>
      <c r="K212" s="208"/>
      <c r="L212" s="208"/>
      <c r="M212" s="208"/>
      <c r="N212" s="208"/>
      <c r="O212" s="208"/>
      <c r="P212" s="207"/>
    </row>
    <row r="213" spans="1:16" x14ac:dyDescent="0.2">
      <c r="A213" s="208"/>
      <c r="B213" s="206" t="s">
        <v>2387</v>
      </c>
      <c r="C213" s="206">
        <v>2940</v>
      </c>
      <c r="D213" s="206"/>
      <c r="E213" s="206"/>
      <c r="F213" s="206"/>
      <c r="G213" s="206"/>
      <c r="H213" s="208"/>
      <c r="I213" s="208"/>
      <c r="J213" s="208"/>
      <c r="K213" s="208"/>
      <c r="L213" s="208"/>
      <c r="M213" s="208"/>
      <c r="N213" s="208"/>
      <c r="O213" s="208"/>
      <c r="P213" s="207"/>
    </row>
    <row r="214" spans="1:16" x14ac:dyDescent="0.2">
      <c r="A214" s="208"/>
      <c r="B214" s="206" t="s">
        <v>2388</v>
      </c>
      <c r="C214" s="206">
        <v>2961</v>
      </c>
      <c r="D214" s="206"/>
      <c r="E214" s="206"/>
      <c r="F214" s="206"/>
      <c r="G214" s="206"/>
      <c r="H214" s="208"/>
      <c r="I214" s="208"/>
      <c r="J214" s="208"/>
      <c r="K214" s="208"/>
      <c r="L214" s="208"/>
      <c r="M214" s="208"/>
      <c r="N214" s="208"/>
      <c r="O214" s="208"/>
      <c r="P214" s="207"/>
    </row>
    <row r="215" spans="1:16" x14ac:dyDescent="0.2">
      <c r="A215" s="208"/>
      <c r="B215" s="206" t="s">
        <v>2389</v>
      </c>
      <c r="C215" s="206">
        <v>3087</v>
      </c>
      <c r="D215" s="206"/>
      <c r="E215" s="206"/>
      <c r="F215" s="206"/>
      <c r="G215" s="206"/>
      <c r="H215" s="208"/>
      <c r="I215" s="208"/>
      <c r="J215" s="208"/>
      <c r="K215" s="208"/>
      <c r="L215" s="208"/>
      <c r="M215" s="208"/>
      <c r="N215" s="208"/>
      <c r="O215" s="208"/>
      <c r="P215" s="207"/>
    </row>
    <row r="216" spans="1:16" x14ac:dyDescent="0.2">
      <c r="A216" s="208"/>
      <c r="B216" s="206" t="s">
        <v>2390</v>
      </c>
      <c r="C216" s="206">
        <v>3094</v>
      </c>
      <c r="D216" s="206"/>
      <c r="E216" s="206"/>
      <c r="F216" s="206"/>
      <c r="G216" s="206"/>
      <c r="H216" s="208"/>
      <c r="I216" s="208"/>
      <c r="J216" s="208"/>
      <c r="K216" s="208"/>
      <c r="L216" s="208"/>
      <c r="M216" s="208"/>
      <c r="N216" s="208"/>
      <c r="O216" s="208"/>
      <c r="P216" s="207"/>
    </row>
    <row r="217" spans="1:16" x14ac:dyDescent="0.2">
      <c r="A217" s="208"/>
      <c r="B217" s="206" t="s">
        <v>2391</v>
      </c>
      <c r="C217" s="206">
        <v>3129</v>
      </c>
      <c r="D217" s="206"/>
      <c r="E217" s="206"/>
      <c r="F217" s="206"/>
      <c r="G217" s="206"/>
      <c r="H217" s="208"/>
      <c r="I217" s="208"/>
      <c r="J217" s="208"/>
      <c r="K217" s="208"/>
      <c r="L217" s="208"/>
      <c r="M217" s="208"/>
      <c r="N217" s="208"/>
      <c r="O217" s="208"/>
      <c r="P217" s="207"/>
    </row>
    <row r="218" spans="1:16" x14ac:dyDescent="0.2">
      <c r="A218" s="208"/>
      <c r="B218" s="206" t="s">
        <v>2392</v>
      </c>
      <c r="C218" s="206">
        <v>3150</v>
      </c>
      <c r="D218" s="206"/>
      <c r="E218" s="206"/>
      <c r="F218" s="206"/>
      <c r="G218" s="206"/>
      <c r="H218" s="208"/>
      <c r="I218" s="208"/>
      <c r="J218" s="208"/>
      <c r="K218" s="208"/>
      <c r="L218" s="208"/>
      <c r="M218" s="208"/>
      <c r="N218" s="208"/>
      <c r="O218" s="208"/>
      <c r="P218" s="207"/>
    </row>
    <row r="219" spans="1:16" x14ac:dyDescent="0.2">
      <c r="A219" s="208"/>
      <c r="B219" s="206" t="s">
        <v>2393</v>
      </c>
      <c r="C219" s="206">
        <v>3171</v>
      </c>
      <c r="D219" s="206"/>
      <c r="E219" s="206"/>
      <c r="F219" s="206"/>
      <c r="G219" s="206"/>
      <c r="H219" s="208"/>
      <c r="I219" s="208"/>
      <c r="J219" s="208"/>
      <c r="K219" s="208"/>
      <c r="L219" s="208"/>
      <c r="M219" s="208"/>
      <c r="N219" s="208"/>
      <c r="O219" s="208"/>
      <c r="P219" s="207"/>
    </row>
    <row r="220" spans="1:16" x14ac:dyDescent="0.2">
      <c r="A220" s="208"/>
      <c r="B220" s="206" t="s">
        <v>2394</v>
      </c>
      <c r="C220" s="206">
        <v>3206</v>
      </c>
      <c r="D220" s="206"/>
      <c r="E220" s="206"/>
      <c r="F220" s="206"/>
      <c r="G220" s="206"/>
      <c r="H220" s="208"/>
      <c r="I220" s="208"/>
      <c r="J220" s="208"/>
      <c r="K220" s="208"/>
      <c r="L220" s="208"/>
      <c r="M220" s="208"/>
      <c r="N220" s="208"/>
      <c r="O220" s="208"/>
      <c r="P220" s="207"/>
    </row>
    <row r="221" spans="1:16" x14ac:dyDescent="0.2">
      <c r="A221" s="208"/>
      <c r="B221" s="206" t="s">
        <v>2395</v>
      </c>
      <c r="C221" s="206">
        <v>3213</v>
      </c>
      <c r="D221" s="206"/>
      <c r="E221" s="206"/>
      <c r="F221" s="206"/>
      <c r="G221" s="206"/>
      <c r="H221" s="208"/>
      <c r="I221" s="208"/>
      <c r="J221" s="208"/>
      <c r="K221" s="208"/>
      <c r="L221" s="208"/>
      <c r="M221" s="208"/>
      <c r="N221" s="208"/>
      <c r="O221" s="208"/>
      <c r="P221" s="207"/>
    </row>
    <row r="222" spans="1:16" x14ac:dyDescent="0.2">
      <c r="A222" s="208"/>
      <c r="B222" s="206" t="s">
        <v>2396</v>
      </c>
      <c r="C222" s="206">
        <v>3220</v>
      </c>
      <c r="D222" s="206"/>
      <c r="E222" s="206"/>
      <c r="F222" s="206"/>
      <c r="G222" s="206"/>
      <c r="H222" s="208"/>
      <c r="I222" s="208"/>
      <c r="J222" s="208"/>
      <c r="K222" s="208"/>
      <c r="L222" s="208"/>
      <c r="M222" s="208"/>
      <c r="N222" s="208"/>
      <c r="O222" s="208"/>
      <c r="P222" s="207"/>
    </row>
    <row r="223" spans="1:16" x14ac:dyDescent="0.2">
      <c r="A223" s="208"/>
      <c r="B223" s="206" t="s">
        <v>2397</v>
      </c>
      <c r="C223" s="206">
        <v>3269</v>
      </c>
      <c r="D223" s="206"/>
      <c r="E223" s="206"/>
      <c r="F223" s="206"/>
      <c r="G223" s="206"/>
      <c r="H223" s="208"/>
      <c r="I223" s="208"/>
      <c r="J223" s="208"/>
      <c r="K223" s="208"/>
      <c r="L223" s="208"/>
      <c r="M223" s="208"/>
      <c r="N223" s="208"/>
      <c r="O223" s="208"/>
      <c r="P223" s="207"/>
    </row>
    <row r="224" spans="1:16" x14ac:dyDescent="0.2">
      <c r="A224" s="208"/>
      <c r="B224" s="206" t="s">
        <v>2398</v>
      </c>
      <c r="C224" s="206">
        <v>3276</v>
      </c>
      <c r="D224" s="206"/>
      <c r="E224" s="206"/>
      <c r="F224" s="206"/>
      <c r="G224" s="206"/>
      <c r="H224" s="208"/>
      <c r="I224" s="208"/>
      <c r="J224" s="208"/>
      <c r="K224" s="208"/>
      <c r="L224" s="208"/>
      <c r="M224" s="208"/>
      <c r="N224" s="208"/>
      <c r="O224" s="208"/>
      <c r="P224" s="207"/>
    </row>
    <row r="225" spans="1:16" x14ac:dyDescent="0.2">
      <c r="A225" s="208"/>
      <c r="B225" s="206" t="s">
        <v>2086</v>
      </c>
      <c r="C225" s="206">
        <v>3290</v>
      </c>
      <c r="D225" s="206"/>
      <c r="E225" s="206"/>
      <c r="F225" s="206"/>
      <c r="G225" s="206"/>
      <c r="H225" s="208"/>
      <c r="I225" s="208"/>
      <c r="J225" s="208"/>
      <c r="K225" s="208"/>
      <c r="L225" s="208"/>
      <c r="M225" s="208"/>
      <c r="N225" s="208"/>
      <c r="O225" s="208"/>
      <c r="P225" s="207"/>
    </row>
    <row r="226" spans="1:16" x14ac:dyDescent="0.2">
      <c r="A226" s="208"/>
      <c r="B226" s="206" t="s">
        <v>2399</v>
      </c>
      <c r="C226" s="206">
        <v>3297</v>
      </c>
      <c r="D226" s="206"/>
      <c r="E226" s="206"/>
      <c r="F226" s="206"/>
      <c r="G226" s="206"/>
      <c r="H226" s="208"/>
      <c r="I226" s="208"/>
      <c r="J226" s="208"/>
      <c r="K226" s="208"/>
      <c r="L226" s="208"/>
      <c r="M226" s="208"/>
      <c r="N226" s="208"/>
      <c r="O226" s="208"/>
      <c r="P226" s="207"/>
    </row>
    <row r="227" spans="1:16" x14ac:dyDescent="0.2">
      <c r="A227" s="208"/>
      <c r="B227" s="206" t="s">
        <v>2400</v>
      </c>
      <c r="C227" s="206">
        <v>1897</v>
      </c>
      <c r="D227" s="206"/>
      <c r="E227" s="206"/>
      <c r="F227" s="206"/>
      <c r="G227" s="206"/>
      <c r="H227" s="208"/>
      <c r="I227" s="208"/>
      <c r="J227" s="208"/>
      <c r="K227" s="208"/>
      <c r="L227" s="208"/>
      <c r="M227" s="208"/>
      <c r="N227" s="208"/>
      <c r="O227" s="208"/>
      <c r="P227" s="207"/>
    </row>
    <row r="228" spans="1:16" x14ac:dyDescent="0.2">
      <c r="A228" s="208"/>
      <c r="B228" s="206" t="s">
        <v>2401</v>
      </c>
      <c r="C228" s="206">
        <v>3304</v>
      </c>
      <c r="D228" s="206"/>
      <c r="E228" s="206"/>
      <c r="F228" s="206"/>
      <c r="G228" s="206"/>
      <c r="H228" s="208"/>
      <c r="I228" s="208"/>
      <c r="J228" s="208"/>
      <c r="K228" s="208"/>
      <c r="L228" s="208"/>
      <c r="M228" s="208"/>
      <c r="N228" s="208"/>
      <c r="O228" s="208"/>
      <c r="P228" s="207"/>
    </row>
    <row r="229" spans="1:16" x14ac:dyDescent="0.2">
      <c r="A229" s="208"/>
      <c r="B229" s="206" t="s">
        <v>2402</v>
      </c>
      <c r="C229" s="206">
        <v>3311</v>
      </c>
      <c r="D229" s="206"/>
      <c r="E229" s="206"/>
      <c r="F229" s="206"/>
      <c r="G229" s="206"/>
      <c r="H229" s="208"/>
      <c r="I229" s="208"/>
      <c r="J229" s="208"/>
      <c r="K229" s="208"/>
      <c r="L229" s="208"/>
      <c r="M229" s="208"/>
      <c r="N229" s="208"/>
      <c r="O229" s="208"/>
      <c r="P229" s="207"/>
    </row>
    <row r="230" spans="1:16" x14ac:dyDescent="0.2">
      <c r="A230" s="208"/>
      <c r="B230" s="206" t="s">
        <v>2403</v>
      </c>
      <c r="C230" s="206">
        <v>3318</v>
      </c>
      <c r="D230" s="206"/>
      <c r="E230" s="206"/>
      <c r="F230" s="206"/>
      <c r="G230" s="206"/>
      <c r="H230" s="208"/>
      <c r="I230" s="208"/>
      <c r="J230" s="208"/>
      <c r="K230" s="208"/>
      <c r="L230" s="208"/>
      <c r="M230" s="208"/>
      <c r="N230" s="208"/>
      <c r="O230" s="208"/>
      <c r="P230" s="207"/>
    </row>
    <row r="231" spans="1:16" x14ac:dyDescent="0.2">
      <c r="A231" s="208"/>
      <c r="B231" s="206" t="s">
        <v>2404</v>
      </c>
      <c r="C231" s="206">
        <v>3325</v>
      </c>
      <c r="D231" s="206"/>
      <c r="E231" s="206"/>
      <c r="F231" s="206"/>
      <c r="G231" s="206"/>
      <c r="H231" s="208"/>
      <c r="I231" s="208"/>
      <c r="J231" s="208"/>
      <c r="K231" s="208"/>
      <c r="L231" s="208"/>
      <c r="M231" s="208"/>
      <c r="N231" s="208"/>
      <c r="O231" s="208"/>
      <c r="P231" s="207"/>
    </row>
    <row r="232" spans="1:16" x14ac:dyDescent="0.2">
      <c r="A232" s="208"/>
      <c r="B232" s="206" t="s">
        <v>237</v>
      </c>
      <c r="C232" s="206">
        <v>3332</v>
      </c>
      <c r="D232" s="206"/>
      <c r="E232" s="206"/>
      <c r="F232" s="206"/>
      <c r="G232" s="206"/>
      <c r="H232" s="208"/>
      <c r="I232" s="208"/>
      <c r="J232" s="208"/>
      <c r="K232" s="208"/>
      <c r="L232" s="208"/>
      <c r="M232" s="208"/>
      <c r="N232" s="208"/>
      <c r="O232" s="208"/>
      <c r="P232" s="207"/>
    </row>
    <row r="233" spans="1:16" x14ac:dyDescent="0.2">
      <c r="A233" s="208"/>
      <c r="B233" s="206" t="s">
        <v>2405</v>
      </c>
      <c r="C233" s="206">
        <v>3339</v>
      </c>
      <c r="D233" s="206"/>
      <c r="E233" s="206"/>
      <c r="F233" s="206"/>
      <c r="G233" s="206"/>
      <c r="H233" s="208"/>
      <c r="I233" s="208"/>
      <c r="J233" s="208"/>
      <c r="K233" s="208"/>
      <c r="L233" s="208"/>
      <c r="M233" s="208"/>
      <c r="N233" s="208"/>
      <c r="O233" s="208"/>
      <c r="P233" s="207"/>
    </row>
    <row r="234" spans="1:16" x14ac:dyDescent="0.2">
      <c r="A234" s="208"/>
      <c r="B234" s="206" t="s">
        <v>1951</v>
      </c>
      <c r="C234" s="206">
        <v>3360</v>
      </c>
      <c r="D234" s="206"/>
      <c r="E234" s="206"/>
      <c r="F234" s="206"/>
      <c r="G234" s="206"/>
      <c r="H234" s="208"/>
      <c r="I234" s="208"/>
      <c r="J234" s="208"/>
      <c r="K234" s="208"/>
      <c r="L234" s="208"/>
      <c r="M234" s="208"/>
      <c r="N234" s="208"/>
      <c r="O234" s="208"/>
      <c r="P234" s="207"/>
    </row>
    <row r="235" spans="1:16" x14ac:dyDescent="0.2">
      <c r="A235" s="208"/>
      <c r="B235" s="206" t="s">
        <v>2406</v>
      </c>
      <c r="C235" s="206">
        <v>3367</v>
      </c>
      <c r="D235" s="206"/>
      <c r="E235" s="206"/>
      <c r="F235" s="206"/>
      <c r="G235" s="206"/>
      <c r="H235" s="208"/>
      <c r="I235" s="208"/>
      <c r="J235" s="208"/>
      <c r="K235" s="208"/>
      <c r="L235" s="208"/>
      <c r="M235" s="208"/>
      <c r="N235" s="208"/>
      <c r="O235" s="208"/>
      <c r="P235" s="207"/>
    </row>
    <row r="236" spans="1:16" x14ac:dyDescent="0.2">
      <c r="A236" s="208"/>
      <c r="B236" s="206" t="s">
        <v>2407</v>
      </c>
      <c r="C236" s="206">
        <v>3381</v>
      </c>
      <c r="D236" s="206"/>
      <c r="E236" s="206"/>
      <c r="F236" s="206"/>
      <c r="G236" s="206"/>
      <c r="H236" s="208"/>
      <c r="I236" s="208"/>
      <c r="J236" s="208"/>
      <c r="K236" s="208"/>
      <c r="L236" s="208"/>
      <c r="M236" s="208"/>
      <c r="N236" s="208"/>
      <c r="O236" s="208"/>
      <c r="P236" s="207"/>
    </row>
    <row r="237" spans="1:16" x14ac:dyDescent="0.2">
      <c r="A237" s="208"/>
      <c r="B237" s="206" t="s">
        <v>2408</v>
      </c>
      <c r="C237" s="206">
        <v>3409</v>
      </c>
      <c r="D237" s="206"/>
      <c r="E237" s="206"/>
      <c r="F237" s="206"/>
      <c r="G237" s="206"/>
      <c r="H237" s="208"/>
      <c r="I237" s="208"/>
      <c r="J237" s="208"/>
      <c r="K237" s="208"/>
      <c r="L237" s="208"/>
      <c r="M237" s="208"/>
      <c r="N237" s="208"/>
      <c r="O237" s="208"/>
      <c r="P237" s="207"/>
    </row>
    <row r="238" spans="1:16" x14ac:dyDescent="0.2">
      <c r="A238" s="208"/>
      <c r="B238" s="206" t="s">
        <v>2409</v>
      </c>
      <c r="C238" s="206">
        <v>3427</v>
      </c>
      <c r="D238" s="206"/>
      <c r="E238" s="206"/>
      <c r="F238" s="206"/>
      <c r="G238" s="206"/>
      <c r="H238" s="208"/>
      <c r="I238" s="208"/>
      <c r="J238" s="208"/>
      <c r="K238" s="208"/>
      <c r="L238" s="208"/>
      <c r="M238" s="208"/>
      <c r="N238" s="208"/>
      <c r="O238" s="208"/>
      <c r="P238" s="207"/>
    </row>
    <row r="239" spans="1:16" x14ac:dyDescent="0.2">
      <c r="A239" s="208"/>
      <c r="B239" s="206" t="s">
        <v>2410</v>
      </c>
      <c r="C239" s="206">
        <v>3428</v>
      </c>
      <c r="D239" s="206"/>
      <c r="E239" s="206"/>
      <c r="F239" s="206"/>
      <c r="G239" s="206"/>
      <c r="H239" s="208"/>
      <c r="I239" s="208"/>
      <c r="J239" s="208"/>
      <c r="K239" s="208"/>
      <c r="L239" s="208"/>
      <c r="M239" s="208"/>
      <c r="N239" s="208"/>
      <c r="O239" s="208"/>
      <c r="P239" s="207"/>
    </row>
    <row r="240" spans="1:16" x14ac:dyDescent="0.2">
      <c r="A240" s="208"/>
      <c r="B240" s="206" t="s">
        <v>2411</v>
      </c>
      <c r="C240" s="206">
        <v>3430</v>
      </c>
      <c r="D240" s="206"/>
      <c r="E240" s="206"/>
      <c r="F240" s="206"/>
      <c r="G240" s="206"/>
      <c r="H240" s="208"/>
      <c r="I240" s="208"/>
      <c r="J240" s="208"/>
      <c r="K240" s="208"/>
      <c r="L240" s="208"/>
      <c r="M240" s="208"/>
      <c r="N240" s="208"/>
      <c r="O240" s="208"/>
      <c r="P240" s="207"/>
    </row>
    <row r="241" spans="1:16" x14ac:dyDescent="0.2">
      <c r="A241" s="208"/>
      <c r="B241" s="206" t="s">
        <v>2412</v>
      </c>
      <c r="C241" s="206">
        <v>3434</v>
      </c>
      <c r="D241" s="206"/>
      <c r="E241" s="206"/>
      <c r="F241" s="206"/>
      <c r="G241" s="206"/>
      <c r="H241" s="208"/>
      <c r="I241" s="208"/>
      <c r="J241" s="208"/>
      <c r="K241" s="208"/>
      <c r="L241" s="208"/>
      <c r="M241" s="208"/>
      <c r="N241" s="208"/>
      <c r="O241" s="208"/>
      <c r="P241" s="207"/>
    </row>
    <row r="242" spans="1:16" x14ac:dyDescent="0.2">
      <c r="A242" s="208"/>
      <c r="B242" s="206" t="s">
        <v>2413</v>
      </c>
      <c r="C242" s="206">
        <v>3437</v>
      </c>
      <c r="D242" s="206"/>
      <c r="E242" s="206"/>
      <c r="F242" s="206"/>
      <c r="G242" s="206"/>
      <c r="H242" s="208"/>
      <c r="I242" s="208"/>
      <c r="J242" s="208"/>
      <c r="K242" s="208"/>
      <c r="L242" s="208"/>
      <c r="M242" s="208"/>
      <c r="N242" s="208"/>
      <c r="O242" s="208"/>
      <c r="P242" s="207"/>
    </row>
    <row r="243" spans="1:16" x14ac:dyDescent="0.2">
      <c r="A243" s="208"/>
      <c r="B243" s="206" t="s">
        <v>2414</v>
      </c>
      <c r="C243" s="206">
        <v>3444</v>
      </c>
      <c r="D243" s="206"/>
      <c r="E243" s="206"/>
      <c r="F243" s="206"/>
      <c r="G243" s="206"/>
      <c r="H243" s="208"/>
      <c r="I243" s="208"/>
      <c r="J243" s="208"/>
      <c r="K243" s="208"/>
      <c r="L243" s="208"/>
      <c r="M243" s="208"/>
      <c r="N243" s="208"/>
      <c r="O243" s="208"/>
      <c r="P243" s="207"/>
    </row>
    <row r="244" spans="1:16" x14ac:dyDescent="0.2">
      <c r="A244" s="208"/>
      <c r="B244" s="206" t="s">
        <v>2415</v>
      </c>
      <c r="C244" s="206">
        <v>3479</v>
      </c>
      <c r="D244" s="206"/>
      <c r="E244" s="206"/>
      <c r="F244" s="206"/>
      <c r="G244" s="206"/>
      <c r="H244" s="208"/>
      <c r="I244" s="208"/>
      <c r="J244" s="208"/>
      <c r="K244" s="208"/>
      <c r="L244" s="208"/>
      <c r="M244" s="208"/>
      <c r="N244" s="208"/>
      <c r="O244" s="208"/>
      <c r="P244" s="207"/>
    </row>
    <row r="245" spans="1:16" x14ac:dyDescent="0.2">
      <c r="A245" s="208"/>
      <c r="B245" s="206" t="s">
        <v>2416</v>
      </c>
      <c r="C245" s="206">
        <v>3484</v>
      </c>
      <c r="D245" s="206"/>
      <c r="E245" s="206"/>
      <c r="F245" s="206"/>
      <c r="G245" s="206"/>
      <c r="H245" s="208"/>
      <c r="I245" s="208"/>
      <c r="J245" s="208"/>
      <c r="K245" s="208"/>
      <c r="L245" s="208"/>
      <c r="M245" s="208"/>
      <c r="N245" s="208"/>
      <c r="O245" s="208"/>
      <c r="P245" s="207"/>
    </row>
    <row r="246" spans="1:16" x14ac:dyDescent="0.2">
      <c r="A246" s="208"/>
      <c r="B246" s="206" t="s">
        <v>2417</v>
      </c>
      <c r="C246" s="206">
        <v>3500</v>
      </c>
      <c r="D246" s="206"/>
      <c r="E246" s="206"/>
      <c r="F246" s="206"/>
      <c r="G246" s="206"/>
      <c r="H246" s="208"/>
      <c r="I246" s="208"/>
      <c r="J246" s="208"/>
      <c r="K246" s="208"/>
      <c r="L246" s="208"/>
      <c r="M246" s="208"/>
      <c r="N246" s="208"/>
      <c r="O246" s="208"/>
      <c r="P246" s="207"/>
    </row>
    <row r="247" spans="1:16" x14ac:dyDescent="0.2">
      <c r="A247" s="208"/>
      <c r="B247" s="206" t="s">
        <v>2418</v>
      </c>
      <c r="C247" s="206">
        <v>3528</v>
      </c>
      <c r="D247" s="206"/>
      <c r="E247" s="206"/>
      <c r="F247" s="206"/>
      <c r="G247" s="206"/>
      <c r="H247" s="208"/>
      <c r="I247" s="208"/>
      <c r="J247" s="208"/>
      <c r="K247" s="208"/>
      <c r="L247" s="208"/>
      <c r="M247" s="208"/>
      <c r="N247" s="208"/>
      <c r="O247" s="208"/>
      <c r="P247" s="207"/>
    </row>
    <row r="248" spans="1:16" x14ac:dyDescent="0.2">
      <c r="A248" s="208"/>
      <c r="B248" s="206" t="s">
        <v>2419</v>
      </c>
      <c r="C248" s="206">
        <v>3549</v>
      </c>
      <c r="D248" s="206"/>
      <c r="E248" s="206"/>
      <c r="F248" s="206"/>
      <c r="G248" s="206"/>
      <c r="H248" s="208"/>
      <c r="I248" s="208"/>
      <c r="J248" s="208"/>
      <c r="K248" s="208"/>
      <c r="L248" s="208"/>
      <c r="M248" s="208"/>
      <c r="N248" s="208"/>
      <c r="O248" s="208"/>
      <c r="P248" s="207"/>
    </row>
    <row r="249" spans="1:16" x14ac:dyDescent="0.2">
      <c r="A249" s="208"/>
      <c r="B249" s="206" t="s">
        <v>2420</v>
      </c>
      <c r="C249" s="206">
        <v>8145</v>
      </c>
      <c r="D249" s="206"/>
      <c r="E249" s="206"/>
      <c r="F249" s="206"/>
      <c r="G249" s="206"/>
      <c r="H249" s="208"/>
      <c r="I249" s="208"/>
      <c r="J249" s="208"/>
      <c r="K249" s="208"/>
      <c r="L249" s="208"/>
      <c r="M249" s="208"/>
      <c r="N249" s="208"/>
      <c r="O249" s="208"/>
      <c r="P249" s="207"/>
    </row>
    <row r="250" spans="1:16" x14ac:dyDescent="0.2">
      <c r="A250" s="208"/>
      <c r="B250" s="206" t="s">
        <v>2421</v>
      </c>
      <c r="C250" s="206">
        <v>8019</v>
      </c>
      <c r="D250" s="206"/>
      <c r="E250" s="206"/>
      <c r="F250" s="206"/>
      <c r="G250" s="206"/>
      <c r="H250" s="208"/>
      <c r="I250" s="208"/>
      <c r="J250" s="208"/>
      <c r="K250" s="208"/>
      <c r="L250" s="208"/>
      <c r="M250" s="208"/>
      <c r="N250" s="208"/>
      <c r="O250" s="208"/>
      <c r="P250" s="207"/>
    </row>
    <row r="251" spans="1:16" x14ac:dyDescent="0.2">
      <c r="A251" s="208"/>
      <c r="B251" s="206" t="s">
        <v>2422</v>
      </c>
      <c r="C251" s="206">
        <v>8181</v>
      </c>
      <c r="D251" s="206"/>
      <c r="E251" s="206"/>
      <c r="F251" s="206"/>
      <c r="G251" s="206"/>
      <c r="H251" s="208"/>
      <c r="I251" s="208"/>
      <c r="J251" s="208"/>
      <c r="K251" s="208"/>
      <c r="L251" s="208"/>
      <c r="M251" s="208"/>
      <c r="N251" s="208"/>
      <c r="O251" s="208"/>
      <c r="P251" s="207"/>
    </row>
    <row r="252" spans="1:16" x14ac:dyDescent="0.2">
      <c r="A252" s="208"/>
      <c r="B252" s="206" t="s">
        <v>2423</v>
      </c>
      <c r="C252" s="206">
        <v>8031</v>
      </c>
      <c r="D252" s="206"/>
      <c r="E252" s="206"/>
      <c r="F252" s="206"/>
      <c r="G252" s="206"/>
      <c r="H252" s="208"/>
      <c r="I252" s="208"/>
      <c r="J252" s="208"/>
      <c r="K252" s="208"/>
      <c r="L252" s="208"/>
      <c r="M252" s="208"/>
      <c r="N252" s="208"/>
      <c r="O252" s="208"/>
      <c r="P252" s="207"/>
    </row>
    <row r="253" spans="1:16" x14ac:dyDescent="0.2">
      <c r="A253" s="208"/>
      <c r="B253" s="206" t="s">
        <v>2424</v>
      </c>
      <c r="C253" s="206">
        <v>3612</v>
      </c>
      <c r="D253" s="206"/>
      <c r="E253" s="206"/>
      <c r="F253" s="206"/>
      <c r="G253" s="206"/>
      <c r="H253" s="208"/>
      <c r="I253" s="208"/>
      <c r="J253" s="208"/>
      <c r="K253" s="208"/>
      <c r="L253" s="208"/>
      <c r="M253" s="208"/>
      <c r="N253" s="208"/>
      <c r="O253" s="208"/>
      <c r="P253" s="207"/>
    </row>
    <row r="254" spans="1:16" x14ac:dyDescent="0.2">
      <c r="A254" s="208"/>
      <c r="B254" s="206" t="s">
        <v>2425</v>
      </c>
      <c r="C254" s="206">
        <v>8012</v>
      </c>
      <c r="D254" s="206"/>
      <c r="E254" s="206"/>
      <c r="F254" s="206"/>
      <c r="G254" s="206"/>
      <c r="H254" s="208"/>
      <c r="I254" s="208"/>
      <c r="J254" s="208"/>
      <c r="K254" s="208"/>
      <c r="L254" s="208"/>
      <c r="M254" s="208"/>
      <c r="N254" s="208"/>
      <c r="O254" s="208"/>
      <c r="P254" s="207"/>
    </row>
    <row r="255" spans="1:16" x14ac:dyDescent="0.2">
      <c r="A255" s="208"/>
      <c r="B255" s="206" t="s">
        <v>2426</v>
      </c>
      <c r="C255" s="206">
        <v>8013</v>
      </c>
      <c r="D255" s="206"/>
      <c r="E255" s="206"/>
      <c r="F255" s="206"/>
      <c r="G255" s="206"/>
      <c r="H255" s="208"/>
      <c r="I255" s="208"/>
      <c r="J255" s="208"/>
      <c r="K255" s="208"/>
      <c r="L255" s="208"/>
      <c r="M255" s="208"/>
      <c r="N255" s="208"/>
      <c r="O255" s="208"/>
      <c r="P255" s="207"/>
    </row>
    <row r="256" spans="1:16" x14ac:dyDescent="0.2">
      <c r="A256" s="208"/>
      <c r="B256" s="206" t="s">
        <v>2427</v>
      </c>
      <c r="C256" s="206">
        <v>8008</v>
      </c>
      <c r="D256" s="206"/>
      <c r="E256" s="206"/>
      <c r="F256" s="206"/>
      <c r="G256" s="206"/>
      <c r="H256" s="208"/>
      <c r="I256" s="208"/>
      <c r="J256" s="208"/>
      <c r="K256" s="208"/>
      <c r="L256" s="208"/>
      <c r="M256" s="208"/>
      <c r="N256" s="208"/>
      <c r="O256" s="208"/>
      <c r="P256" s="207"/>
    </row>
    <row r="257" spans="1:16" x14ac:dyDescent="0.2">
      <c r="A257" s="208"/>
      <c r="B257" s="206" t="s">
        <v>2039</v>
      </c>
      <c r="C257" s="206">
        <v>3619</v>
      </c>
      <c r="D257" s="206"/>
      <c r="E257" s="206"/>
      <c r="F257" s="206"/>
      <c r="G257" s="206"/>
      <c r="H257" s="208"/>
      <c r="I257" s="208"/>
      <c r="J257" s="208"/>
      <c r="K257" s="208"/>
      <c r="L257" s="208"/>
      <c r="M257" s="208"/>
      <c r="N257" s="208"/>
      <c r="O257" s="208"/>
      <c r="P257" s="207"/>
    </row>
    <row r="258" spans="1:16" x14ac:dyDescent="0.2">
      <c r="A258" s="208"/>
      <c r="B258" s="206" t="s">
        <v>2428</v>
      </c>
      <c r="C258" s="206">
        <v>8106</v>
      </c>
      <c r="D258" s="206"/>
      <c r="E258" s="206"/>
      <c r="F258" s="206"/>
      <c r="G258" s="206"/>
      <c r="H258" s="208"/>
      <c r="I258" s="208"/>
      <c r="J258" s="208"/>
      <c r="K258" s="208"/>
      <c r="L258" s="208"/>
      <c r="M258" s="208"/>
      <c r="N258" s="208"/>
      <c r="O258" s="208"/>
      <c r="P258" s="207"/>
    </row>
    <row r="259" spans="1:16" x14ac:dyDescent="0.2">
      <c r="A259" s="208"/>
      <c r="B259" s="206" t="s">
        <v>2429</v>
      </c>
      <c r="C259" s="206">
        <v>8128</v>
      </c>
      <c r="D259" s="206"/>
      <c r="E259" s="206"/>
      <c r="F259" s="206"/>
      <c r="G259" s="206"/>
      <c r="H259" s="208"/>
      <c r="I259" s="208"/>
      <c r="J259" s="208"/>
      <c r="K259" s="208"/>
      <c r="L259" s="208"/>
      <c r="M259" s="208"/>
      <c r="N259" s="208"/>
      <c r="O259" s="208"/>
      <c r="P259" s="207"/>
    </row>
    <row r="260" spans="1:16" x14ac:dyDescent="0.2">
      <c r="A260" s="208"/>
      <c r="B260" s="206" t="s">
        <v>2430</v>
      </c>
      <c r="C260" s="206">
        <v>8129</v>
      </c>
      <c r="D260" s="206"/>
      <c r="E260" s="206"/>
      <c r="F260" s="206"/>
      <c r="G260" s="206"/>
      <c r="H260" s="208"/>
      <c r="I260" s="208"/>
      <c r="J260" s="208"/>
      <c r="K260" s="208"/>
      <c r="L260" s="208"/>
      <c r="M260" s="208"/>
      <c r="N260" s="208"/>
      <c r="O260" s="208"/>
      <c r="P260" s="207"/>
    </row>
    <row r="261" spans="1:16" x14ac:dyDescent="0.2">
      <c r="A261" s="208"/>
      <c r="B261" s="206" t="s">
        <v>2431</v>
      </c>
      <c r="C261" s="206">
        <v>3633</v>
      </c>
      <c r="D261" s="206"/>
      <c r="E261" s="206"/>
      <c r="F261" s="206"/>
      <c r="G261" s="206"/>
      <c r="H261" s="208"/>
      <c r="I261" s="208"/>
      <c r="J261" s="208"/>
      <c r="K261" s="208"/>
      <c r="L261" s="208"/>
      <c r="M261" s="208"/>
      <c r="N261" s="208"/>
      <c r="O261" s="208"/>
      <c r="P261" s="207"/>
    </row>
    <row r="262" spans="1:16" x14ac:dyDescent="0.2">
      <c r="A262" s="208"/>
      <c r="B262" s="206" t="s">
        <v>2432</v>
      </c>
      <c r="C262" s="206">
        <v>3640</v>
      </c>
      <c r="D262" s="206"/>
      <c r="E262" s="206"/>
      <c r="F262" s="206"/>
      <c r="G262" s="206"/>
      <c r="H262" s="208"/>
      <c r="I262" s="208"/>
      <c r="J262" s="208"/>
      <c r="K262" s="208"/>
      <c r="L262" s="208"/>
      <c r="M262" s="208"/>
      <c r="N262" s="208"/>
      <c r="O262" s="208"/>
      <c r="P262" s="207"/>
    </row>
    <row r="263" spans="1:16" x14ac:dyDescent="0.2">
      <c r="A263" s="208"/>
      <c r="B263" s="206" t="s">
        <v>2433</v>
      </c>
      <c r="C263" s="206">
        <v>3661</v>
      </c>
      <c r="D263" s="206"/>
      <c r="E263" s="206"/>
      <c r="F263" s="206"/>
      <c r="G263" s="206"/>
      <c r="H263" s="208"/>
      <c r="I263" s="208"/>
      <c r="J263" s="208"/>
      <c r="K263" s="208"/>
      <c r="L263" s="208"/>
      <c r="M263" s="208"/>
      <c r="N263" s="208"/>
      <c r="O263" s="208"/>
      <c r="P263" s="207"/>
    </row>
    <row r="264" spans="1:16" x14ac:dyDescent="0.2">
      <c r="A264" s="208"/>
      <c r="B264" s="206" t="s">
        <v>2434</v>
      </c>
      <c r="C264" s="206">
        <v>3668</v>
      </c>
      <c r="D264" s="206"/>
      <c r="E264" s="206"/>
      <c r="F264" s="206"/>
      <c r="G264" s="206"/>
      <c r="H264" s="208"/>
      <c r="I264" s="208"/>
      <c r="J264" s="208"/>
      <c r="K264" s="208"/>
      <c r="L264" s="208"/>
      <c r="M264" s="208"/>
      <c r="N264" s="208"/>
      <c r="O264" s="208"/>
      <c r="P264" s="207"/>
    </row>
    <row r="265" spans="1:16" x14ac:dyDescent="0.2">
      <c r="A265" s="208"/>
      <c r="B265" s="206" t="s">
        <v>2435</v>
      </c>
      <c r="C265" s="206">
        <v>3675</v>
      </c>
      <c r="D265" s="206"/>
      <c r="E265" s="206"/>
      <c r="F265" s="206"/>
      <c r="G265" s="206"/>
      <c r="H265" s="208"/>
      <c r="I265" s="208"/>
      <c r="J265" s="208"/>
      <c r="K265" s="208"/>
      <c r="L265" s="208"/>
      <c r="M265" s="208"/>
      <c r="N265" s="208"/>
      <c r="O265" s="208"/>
      <c r="P265" s="207"/>
    </row>
    <row r="266" spans="1:16" x14ac:dyDescent="0.2">
      <c r="A266" s="208"/>
      <c r="B266" s="206" t="s">
        <v>2129</v>
      </c>
      <c r="C266" s="206">
        <v>3682</v>
      </c>
      <c r="D266" s="206"/>
      <c r="E266" s="206"/>
      <c r="F266" s="206"/>
      <c r="G266" s="206"/>
      <c r="H266" s="208"/>
      <c r="I266" s="208"/>
      <c r="J266" s="208"/>
      <c r="K266" s="208"/>
      <c r="L266" s="208"/>
      <c r="M266" s="208"/>
      <c r="N266" s="208"/>
      <c r="O266" s="208"/>
      <c r="P266" s="207"/>
    </row>
    <row r="267" spans="1:16" x14ac:dyDescent="0.2">
      <c r="A267" s="208"/>
      <c r="B267" s="206" t="s">
        <v>2436</v>
      </c>
      <c r="C267" s="206">
        <v>3689</v>
      </c>
      <c r="D267" s="206"/>
      <c r="E267" s="206"/>
      <c r="F267" s="206"/>
      <c r="G267" s="206"/>
      <c r="H267" s="208"/>
      <c r="I267" s="208"/>
      <c r="J267" s="208"/>
      <c r="K267" s="208"/>
      <c r="L267" s="208"/>
      <c r="M267" s="208"/>
      <c r="N267" s="208"/>
      <c r="O267" s="208"/>
      <c r="P267" s="207"/>
    </row>
    <row r="268" spans="1:16" x14ac:dyDescent="0.2">
      <c r="A268" s="208"/>
      <c r="B268" s="206" t="s">
        <v>2437</v>
      </c>
      <c r="C268" s="206">
        <v>3696</v>
      </c>
      <c r="D268" s="206"/>
      <c r="E268" s="206"/>
      <c r="F268" s="206"/>
      <c r="G268" s="206"/>
      <c r="H268" s="208"/>
      <c r="I268" s="208"/>
      <c r="J268" s="208"/>
      <c r="K268" s="208"/>
      <c r="L268" s="208"/>
      <c r="M268" s="208"/>
      <c r="N268" s="208"/>
      <c r="O268" s="208"/>
      <c r="P268" s="207"/>
    </row>
    <row r="269" spans="1:16" x14ac:dyDescent="0.2">
      <c r="A269" s="208"/>
      <c r="B269" s="206" t="s">
        <v>2438</v>
      </c>
      <c r="C269" s="206">
        <v>3787</v>
      </c>
      <c r="D269" s="206"/>
      <c r="E269" s="206"/>
      <c r="F269" s="206"/>
      <c r="G269" s="206"/>
      <c r="H269" s="208"/>
      <c r="I269" s="208"/>
      <c r="J269" s="208"/>
      <c r="K269" s="208"/>
      <c r="L269" s="208"/>
      <c r="M269" s="208"/>
      <c r="N269" s="208"/>
      <c r="O269" s="208"/>
      <c r="P269" s="207"/>
    </row>
    <row r="270" spans="1:16" x14ac:dyDescent="0.2">
      <c r="A270" s="208"/>
      <c r="B270" s="206" t="s">
        <v>2439</v>
      </c>
      <c r="C270" s="206">
        <v>3794</v>
      </c>
      <c r="D270" s="206"/>
      <c r="E270" s="206"/>
      <c r="F270" s="206"/>
      <c r="G270" s="206"/>
      <c r="H270" s="208"/>
      <c r="I270" s="208"/>
      <c r="J270" s="208"/>
      <c r="K270" s="208"/>
      <c r="L270" s="208"/>
      <c r="M270" s="208"/>
      <c r="N270" s="208"/>
      <c r="O270" s="208"/>
      <c r="P270" s="207"/>
    </row>
    <row r="271" spans="1:16" x14ac:dyDescent="0.2">
      <c r="A271" s="208"/>
      <c r="B271" s="206" t="s">
        <v>2440</v>
      </c>
      <c r="C271" s="206">
        <v>3822</v>
      </c>
      <c r="D271" s="206"/>
      <c r="E271" s="206"/>
      <c r="F271" s="206"/>
      <c r="G271" s="206"/>
      <c r="H271" s="208"/>
      <c r="I271" s="208"/>
      <c r="J271" s="208"/>
      <c r="K271" s="208"/>
      <c r="L271" s="208"/>
      <c r="M271" s="208"/>
      <c r="N271" s="208"/>
      <c r="O271" s="208"/>
      <c r="P271" s="207"/>
    </row>
    <row r="272" spans="1:16" x14ac:dyDescent="0.2">
      <c r="A272" s="208"/>
      <c r="B272" s="206" t="s">
        <v>2441</v>
      </c>
      <c r="C272" s="206">
        <v>3857</v>
      </c>
      <c r="D272" s="206"/>
      <c r="E272" s="206"/>
      <c r="F272" s="206"/>
      <c r="G272" s="206"/>
      <c r="H272" s="208"/>
      <c r="I272" s="208"/>
      <c r="J272" s="208"/>
      <c r="K272" s="208"/>
      <c r="L272" s="208"/>
      <c r="M272" s="208"/>
      <c r="N272" s="208"/>
      <c r="O272" s="208"/>
      <c r="P272" s="207"/>
    </row>
    <row r="273" spans="1:16" x14ac:dyDescent="0.2">
      <c r="A273" s="208"/>
      <c r="B273" s="206" t="s">
        <v>2442</v>
      </c>
      <c r="C273" s="206">
        <v>3871</v>
      </c>
      <c r="D273" s="206"/>
      <c r="E273" s="206"/>
      <c r="F273" s="206"/>
      <c r="G273" s="206"/>
      <c r="H273" s="208"/>
      <c r="I273" s="208"/>
      <c r="J273" s="208"/>
      <c r="K273" s="208"/>
      <c r="L273" s="208"/>
      <c r="M273" s="208"/>
      <c r="N273" s="208"/>
      <c r="O273" s="208"/>
      <c r="P273" s="207"/>
    </row>
    <row r="274" spans="1:16" x14ac:dyDescent="0.2">
      <c r="A274" s="208"/>
      <c r="B274" s="206" t="s">
        <v>2443</v>
      </c>
      <c r="C274" s="206">
        <v>3892</v>
      </c>
      <c r="D274" s="206"/>
      <c r="E274" s="206"/>
      <c r="F274" s="206"/>
      <c r="G274" s="206"/>
      <c r="H274" s="208"/>
      <c r="I274" s="208"/>
      <c r="J274" s="208"/>
      <c r="K274" s="208"/>
      <c r="L274" s="208"/>
      <c r="M274" s="208"/>
      <c r="N274" s="208"/>
      <c r="O274" s="208"/>
      <c r="P274" s="207"/>
    </row>
    <row r="275" spans="1:16" x14ac:dyDescent="0.2">
      <c r="A275" s="208"/>
      <c r="B275" s="206" t="s">
        <v>2444</v>
      </c>
      <c r="C275" s="206">
        <v>3899</v>
      </c>
      <c r="D275" s="206"/>
      <c r="E275" s="206"/>
      <c r="F275" s="206"/>
      <c r="G275" s="206"/>
      <c r="H275" s="208"/>
      <c r="I275" s="208"/>
      <c r="J275" s="208"/>
      <c r="K275" s="208"/>
      <c r="L275" s="208"/>
      <c r="M275" s="208"/>
      <c r="N275" s="208"/>
      <c r="O275" s="208"/>
      <c r="P275" s="207"/>
    </row>
    <row r="276" spans="1:16" x14ac:dyDescent="0.2">
      <c r="A276" s="208"/>
      <c r="B276" s="206" t="s">
        <v>2445</v>
      </c>
      <c r="C276" s="206">
        <v>3906</v>
      </c>
      <c r="D276" s="206"/>
      <c r="E276" s="206"/>
      <c r="F276" s="206"/>
      <c r="G276" s="206"/>
      <c r="H276" s="208"/>
      <c r="I276" s="208"/>
      <c r="J276" s="208"/>
      <c r="K276" s="208"/>
      <c r="L276" s="208"/>
      <c r="M276" s="208"/>
      <c r="N276" s="208"/>
      <c r="O276" s="208"/>
      <c r="P276" s="207"/>
    </row>
    <row r="277" spans="1:16" x14ac:dyDescent="0.2">
      <c r="A277" s="208"/>
      <c r="B277" s="206" t="s">
        <v>2446</v>
      </c>
      <c r="C277" s="206">
        <v>3920</v>
      </c>
      <c r="D277" s="206"/>
      <c r="E277" s="206"/>
      <c r="F277" s="206"/>
      <c r="G277" s="206"/>
      <c r="H277" s="208"/>
      <c r="I277" s="208"/>
      <c r="J277" s="208"/>
      <c r="K277" s="208"/>
      <c r="L277" s="208"/>
      <c r="M277" s="208"/>
      <c r="N277" s="208"/>
      <c r="O277" s="208"/>
      <c r="P277" s="207"/>
    </row>
    <row r="278" spans="1:16" x14ac:dyDescent="0.2">
      <c r="A278" s="208"/>
      <c r="B278" s="206" t="s">
        <v>2447</v>
      </c>
      <c r="C278" s="206">
        <v>3925</v>
      </c>
      <c r="D278" s="206"/>
      <c r="E278" s="206"/>
      <c r="F278" s="206"/>
      <c r="G278" s="206"/>
      <c r="H278" s="208"/>
      <c r="I278" s="208"/>
      <c r="J278" s="208"/>
      <c r="K278" s="208"/>
      <c r="L278" s="208"/>
      <c r="M278" s="208"/>
      <c r="N278" s="208"/>
      <c r="O278" s="208"/>
      <c r="P278" s="207"/>
    </row>
    <row r="279" spans="1:16" x14ac:dyDescent="0.2">
      <c r="A279" s="208"/>
      <c r="B279" s="206" t="s">
        <v>2448</v>
      </c>
      <c r="C279" s="206">
        <v>3934</v>
      </c>
      <c r="D279" s="206"/>
      <c r="E279" s="206"/>
      <c r="F279" s="206"/>
      <c r="G279" s="206"/>
      <c r="H279" s="208"/>
      <c r="I279" s="208"/>
      <c r="J279" s="208"/>
      <c r="K279" s="208"/>
      <c r="L279" s="208"/>
      <c r="M279" s="208"/>
      <c r="N279" s="208"/>
      <c r="O279" s="208"/>
      <c r="P279" s="207"/>
    </row>
    <row r="280" spans="1:16" x14ac:dyDescent="0.2">
      <c r="A280" s="208"/>
      <c r="B280" s="206" t="s">
        <v>2449</v>
      </c>
      <c r="C280" s="206">
        <v>3941</v>
      </c>
      <c r="D280" s="206"/>
      <c r="E280" s="206"/>
      <c r="F280" s="206"/>
      <c r="G280" s="206"/>
      <c r="H280" s="208"/>
      <c r="I280" s="208"/>
      <c r="J280" s="208"/>
      <c r="K280" s="208"/>
      <c r="L280" s="208"/>
      <c r="M280" s="208"/>
      <c r="N280" s="208"/>
      <c r="O280" s="208"/>
      <c r="P280" s="207"/>
    </row>
    <row r="281" spans="1:16" x14ac:dyDescent="0.2">
      <c r="A281" s="208"/>
      <c r="B281" s="206" t="s">
        <v>2450</v>
      </c>
      <c r="C281" s="206">
        <v>8150</v>
      </c>
      <c r="D281" s="206"/>
      <c r="E281" s="206"/>
      <c r="F281" s="206"/>
      <c r="G281" s="206"/>
      <c r="H281" s="208"/>
      <c r="I281" s="208"/>
      <c r="J281" s="208"/>
      <c r="K281" s="208"/>
      <c r="L281" s="208"/>
      <c r="M281" s="208"/>
      <c r="N281" s="208"/>
      <c r="O281" s="208"/>
      <c r="P281" s="207"/>
    </row>
    <row r="282" spans="1:16" x14ac:dyDescent="0.2">
      <c r="A282" s="208"/>
      <c r="B282" s="206" t="s">
        <v>2451</v>
      </c>
      <c r="C282" s="206">
        <v>8024</v>
      </c>
      <c r="D282" s="206"/>
      <c r="E282" s="206"/>
      <c r="F282" s="206"/>
      <c r="G282" s="206"/>
      <c r="H282" s="208"/>
      <c r="I282" s="208"/>
      <c r="J282" s="208"/>
      <c r="K282" s="208"/>
      <c r="L282" s="208"/>
      <c r="M282" s="208"/>
      <c r="N282" s="208"/>
      <c r="O282" s="208"/>
      <c r="P282" s="207"/>
    </row>
    <row r="283" spans="1:16" x14ac:dyDescent="0.2">
      <c r="A283" s="208"/>
      <c r="B283" s="206" t="s">
        <v>2452</v>
      </c>
      <c r="C283" s="206">
        <v>3948</v>
      </c>
      <c r="D283" s="206"/>
      <c r="E283" s="206"/>
      <c r="F283" s="206"/>
      <c r="G283" s="206"/>
      <c r="H283" s="208"/>
      <c r="I283" s="208"/>
      <c r="J283" s="208"/>
      <c r="K283" s="208"/>
      <c r="L283" s="208"/>
      <c r="M283" s="208"/>
      <c r="N283" s="208"/>
      <c r="O283" s="208"/>
      <c r="P283" s="207"/>
    </row>
    <row r="284" spans="1:16" x14ac:dyDescent="0.2">
      <c r="A284" s="208"/>
      <c r="B284" s="206" t="s">
        <v>2453</v>
      </c>
      <c r="C284" s="206">
        <v>3955</v>
      </c>
      <c r="D284" s="206"/>
      <c r="E284" s="206"/>
      <c r="F284" s="206"/>
      <c r="G284" s="206"/>
      <c r="H284" s="208"/>
      <c r="I284" s="208"/>
      <c r="J284" s="208"/>
      <c r="K284" s="208"/>
      <c r="L284" s="208"/>
      <c r="M284" s="208"/>
      <c r="N284" s="208"/>
      <c r="O284" s="208"/>
      <c r="P284" s="207"/>
    </row>
    <row r="285" spans="1:16" x14ac:dyDescent="0.2">
      <c r="A285" s="208"/>
      <c r="B285" s="206" t="s">
        <v>1988</v>
      </c>
      <c r="C285" s="206">
        <v>3962</v>
      </c>
      <c r="D285" s="206"/>
      <c r="E285" s="206"/>
      <c r="F285" s="206"/>
      <c r="G285" s="206"/>
      <c r="H285" s="208"/>
      <c r="I285" s="208"/>
      <c r="J285" s="208"/>
      <c r="K285" s="208"/>
      <c r="L285" s="208"/>
      <c r="M285" s="208"/>
      <c r="N285" s="208"/>
      <c r="O285" s="208"/>
      <c r="P285" s="207"/>
    </row>
    <row r="286" spans="1:16" x14ac:dyDescent="0.2">
      <c r="A286" s="208"/>
      <c r="B286" s="206" t="s">
        <v>2074</v>
      </c>
      <c r="C286" s="206">
        <v>3969</v>
      </c>
      <c r="D286" s="206"/>
      <c r="E286" s="206"/>
      <c r="F286" s="206"/>
      <c r="G286" s="206"/>
      <c r="H286" s="208"/>
      <c r="I286" s="208"/>
      <c r="J286" s="208"/>
      <c r="K286" s="208"/>
      <c r="L286" s="208"/>
      <c r="M286" s="208"/>
      <c r="N286" s="208"/>
      <c r="O286" s="208"/>
      <c r="P286" s="207"/>
    </row>
    <row r="287" spans="1:16" x14ac:dyDescent="0.2">
      <c r="A287" s="208"/>
      <c r="B287" s="206" t="s">
        <v>2454</v>
      </c>
      <c r="C287" s="206">
        <v>2177</v>
      </c>
      <c r="D287" s="206"/>
      <c r="E287" s="206"/>
      <c r="F287" s="206"/>
      <c r="G287" s="206"/>
      <c r="H287" s="208"/>
      <c r="I287" s="208"/>
      <c r="J287" s="208"/>
      <c r="K287" s="208"/>
      <c r="L287" s="208"/>
      <c r="M287" s="208"/>
      <c r="N287" s="208"/>
      <c r="O287" s="208"/>
      <c r="P287" s="207"/>
    </row>
    <row r="288" spans="1:16" x14ac:dyDescent="0.2">
      <c r="A288" s="208"/>
      <c r="B288" s="206" t="s">
        <v>2455</v>
      </c>
      <c r="C288" s="206">
        <v>3976</v>
      </c>
      <c r="D288" s="206"/>
      <c r="E288" s="206"/>
      <c r="F288" s="206"/>
      <c r="G288" s="206"/>
      <c r="H288" s="208"/>
      <c r="I288" s="208"/>
      <c r="J288" s="208"/>
      <c r="K288" s="208"/>
      <c r="L288" s="208"/>
      <c r="M288" s="208"/>
      <c r="N288" s="208"/>
      <c r="O288" s="208"/>
      <c r="P288" s="207"/>
    </row>
    <row r="289" spans="1:16" x14ac:dyDescent="0.2">
      <c r="A289" s="208"/>
      <c r="B289" s="206" t="s">
        <v>2456</v>
      </c>
      <c r="C289" s="206">
        <v>4690</v>
      </c>
      <c r="D289" s="206"/>
      <c r="E289" s="206"/>
      <c r="F289" s="206"/>
      <c r="G289" s="206"/>
      <c r="H289" s="208"/>
      <c r="I289" s="208"/>
      <c r="J289" s="208"/>
      <c r="K289" s="208"/>
      <c r="L289" s="208"/>
      <c r="M289" s="208"/>
      <c r="N289" s="208"/>
      <c r="O289" s="208"/>
      <c r="P289" s="207"/>
    </row>
    <row r="290" spans="1:16" x14ac:dyDescent="0.2">
      <c r="A290" s="208"/>
      <c r="B290" s="206" t="s">
        <v>2457</v>
      </c>
      <c r="C290" s="206">
        <v>2016</v>
      </c>
      <c r="D290" s="206"/>
      <c r="E290" s="206"/>
      <c r="F290" s="206"/>
      <c r="G290" s="206"/>
      <c r="H290" s="208"/>
      <c r="I290" s="208"/>
      <c r="J290" s="208"/>
      <c r="K290" s="208"/>
      <c r="L290" s="208"/>
      <c r="M290" s="208"/>
      <c r="N290" s="208"/>
      <c r="O290" s="208"/>
      <c r="P290" s="207"/>
    </row>
    <row r="291" spans="1:16" x14ac:dyDescent="0.2">
      <c r="A291" s="208"/>
      <c r="B291" s="206" t="s">
        <v>2458</v>
      </c>
      <c r="C291" s="206">
        <v>3983</v>
      </c>
      <c r="D291" s="206"/>
      <c r="E291" s="206"/>
      <c r="F291" s="206"/>
      <c r="G291" s="206"/>
      <c r="H291" s="208"/>
      <c r="I291" s="208"/>
      <c r="J291" s="208"/>
      <c r="K291" s="208"/>
      <c r="L291" s="208"/>
      <c r="M291" s="208"/>
      <c r="N291" s="208"/>
      <c r="O291" s="208"/>
      <c r="P291" s="207"/>
    </row>
    <row r="292" spans="1:16" x14ac:dyDescent="0.2">
      <c r="A292" s="208"/>
      <c r="B292" s="206" t="s">
        <v>2459</v>
      </c>
      <c r="C292" s="206">
        <v>3514</v>
      </c>
      <c r="D292" s="206"/>
      <c r="E292" s="206"/>
      <c r="F292" s="206"/>
      <c r="G292" s="206"/>
      <c r="H292" s="208"/>
      <c r="I292" s="208"/>
      <c r="J292" s="208"/>
      <c r="K292" s="208"/>
      <c r="L292" s="208"/>
      <c r="M292" s="208"/>
      <c r="N292" s="208"/>
      <c r="O292" s="208"/>
      <c r="P292" s="207"/>
    </row>
    <row r="293" spans="1:16" x14ac:dyDescent="0.2">
      <c r="A293" s="208"/>
      <c r="B293" s="206" t="s">
        <v>2460</v>
      </c>
      <c r="C293" s="206" t="s">
        <v>2703</v>
      </c>
      <c r="D293" s="206"/>
      <c r="E293" s="206"/>
      <c r="F293" s="206"/>
      <c r="G293" s="206"/>
      <c r="H293" s="208"/>
      <c r="I293" s="208"/>
      <c r="J293" s="208"/>
      <c r="K293" s="208"/>
      <c r="L293" s="208"/>
      <c r="M293" s="208"/>
      <c r="N293" s="208"/>
      <c r="O293" s="208"/>
      <c r="P293" s="207"/>
    </row>
    <row r="294" spans="1:16" x14ac:dyDescent="0.2">
      <c r="A294" s="208"/>
      <c r="B294" s="206" t="s">
        <v>2461</v>
      </c>
      <c r="C294" s="206">
        <v>1945</v>
      </c>
      <c r="D294" s="206"/>
      <c r="E294" s="206"/>
      <c r="F294" s="206"/>
      <c r="G294" s="206"/>
      <c r="H294" s="208"/>
      <c r="I294" s="208"/>
      <c r="J294" s="208"/>
      <c r="K294" s="208"/>
      <c r="L294" s="208"/>
      <c r="M294" s="208"/>
      <c r="N294" s="208"/>
      <c r="O294" s="208"/>
      <c r="P294" s="207"/>
    </row>
    <row r="295" spans="1:16" x14ac:dyDescent="0.2">
      <c r="A295" s="208"/>
      <c r="B295" s="206" t="s">
        <v>2462</v>
      </c>
      <c r="C295" s="206">
        <v>1526</v>
      </c>
      <c r="D295" s="206"/>
      <c r="E295" s="206"/>
      <c r="F295" s="206"/>
      <c r="G295" s="206"/>
      <c r="H295" s="208"/>
      <c r="I295" s="208"/>
      <c r="J295" s="208"/>
      <c r="K295" s="208"/>
      <c r="L295" s="208"/>
      <c r="M295" s="208"/>
      <c r="N295" s="208"/>
      <c r="O295" s="208"/>
      <c r="P295" s="207"/>
    </row>
    <row r="296" spans="1:16" x14ac:dyDescent="0.2">
      <c r="A296" s="208"/>
      <c r="B296" s="206" t="s">
        <v>2463</v>
      </c>
      <c r="C296" s="206">
        <v>3654</v>
      </c>
      <c r="D296" s="206"/>
      <c r="E296" s="206"/>
      <c r="F296" s="206"/>
      <c r="G296" s="206"/>
      <c r="H296" s="208"/>
      <c r="I296" s="208"/>
      <c r="J296" s="208"/>
      <c r="K296" s="208"/>
      <c r="L296" s="208"/>
      <c r="M296" s="208"/>
      <c r="N296" s="208"/>
      <c r="O296" s="208"/>
      <c r="P296" s="207"/>
    </row>
    <row r="297" spans="1:16" x14ac:dyDescent="0.2">
      <c r="A297" s="208"/>
      <c r="B297" s="206" t="s">
        <v>2464</v>
      </c>
      <c r="C297" s="206">
        <v>3990</v>
      </c>
      <c r="D297" s="206"/>
      <c r="E297" s="206"/>
      <c r="F297" s="206"/>
      <c r="G297" s="206"/>
      <c r="H297" s="208"/>
      <c r="I297" s="208"/>
      <c r="J297" s="208"/>
      <c r="K297" s="208"/>
      <c r="L297" s="208"/>
      <c r="M297" s="208"/>
      <c r="N297" s="208"/>
      <c r="O297" s="208"/>
      <c r="P297" s="207"/>
    </row>
    <row r="298" spans="1:16" x14ac:dyDescent="0.2">
      <c r="A298" s="208"/>
      <c r="B298" s="206" t="s">
        <v>2465</v>
      </c>
      <c r="C298" s="206">
        <v>4011</v>
      </c>
      <c r="D298" s="206"/>
      <c r="E298" s="206"/>
      <c r="F298" s="206"/>
      <c r="G298" s="206"/>
      <c r="H298" s="208"/>
      <c r="I298" s="208"/>
      <c r="J298" s="208"/>
      <c r="K298" s="208"/>
      <c r="L298" s="208"/>
      <c r="M298" s="208"/>
      <c r="N298" s="208"/>
      <c r="O298" s="208"/>
      <c r="P298" s="207"/>
    </row>
    <row r="299" spans="1:16" x14ac:dyDescent="0.2">
      <c r="A299" s="208"/>
      <c r="B299" s="206" t="s">
        <v>2466</v>
      </c>
      <c r="C299" s="206">
        <v>4018</v>
      </c>
      <c r="D299" s="206"/>
      <c r="E299" s="206"/>
      <c r="F299" s="206"/>
      <c r="G299" s="206"/>
      <c r="H299" s="208"/>
      <c r="I299" s="208"/>
      <c r="J299" s="208"/>
      <c r="K299" s="208"/>
      <c r="L299" s="208"/>
      <c r="M299" s="208"/>
      <c r="N299" s="208"/>
      <c r="O299" s="208"/>
      <c r="P299" s="207"/>
    </row>
    <row r="300" spans="1:16" x14ac:dyDescent="0.2">
      <c r="A300" s="208"/>
      <c r="B300" s="206" t="s">
        <v>2467</v>
      </c>
      <c r="C300" s="206">
        <v>4025</v>
      </c>
      <c r="D300" s="206"/>
      <c r="E300" s="206"/>
      <c r="F300" s="206"/>
      <c r="G300" s="206"/>
      <c r="H300" s="208"/>
      <c r="I300" s="208"/>
      <c r="J300" s="208"/>
      <c r="K300" s="208"/>
      <c r="L300" s="208"/>
      <c r="M300" s="208"/>
      <c r="N300" s="208"/>
      <c r="O300" s="208"/>
      <c r="P300" s="207"/>
    </row>
    <row r="301" spans="1:16" x14ac:dyDescent="0.2">
      <c r="A301" s="208"/>
      <c r="B301" s="206" t="s">
        <v>2468</v>
      </c>
      <c r="C301" s="206">
        <v>4060</v>
      </c>
      <c r="D301" s="206"/>
      <c r="E301" s="206"/>
      <c r="F301" s="206"/>
      <c r="G301" s="206"/>
      <c r="H301" s="208"/>
      <c r="I301" s="208"/>
      <c r="J301" s="208"/>
      <c r="K301" s="208"/>
      <c r="L301" s="208"/>
      <c r="M301" s="208"/>
      <c r="N301" s="208"/>
      <c r="O301" s="208"/>
      <c r="P301" s="207"/>
    </row>
    <row r="302" spans="1:16" x14ac:dyDescent="0.2">
      <c r="A302" s="208"/>
      <c r="B302" s="206" t="s">
        <v>2469</v>
      </c>
      <c r="C302" s="206">
        <v>4074</v>
      </c>
      <c r="D302" s="206"/>
      <c r="E302" s="206"/>
      <c r="F302" s="206"/>
      <c r="G302" s="206"/>
      <c r="H302" s="208"/>
      <c r="I302" s="208"/>
      <c r="J302" s="208"/>
      <c r="K302" s="208"/>
      <c r="L302" s="208"/>
      <c r="M302" s="208"/>
      <c r="N302" s="208"/>
      <c r="O302" s="208"/>
      <c r="P302" s="207"/>
    </row>
    <row r="303" spans="1:16" x14ac:dyDescent="0.2">
      <c r="A303" s="208"/>
      <c r="B303" s="206" t="s">
        <v>2470</v>
      </c>
      <c r="C303" s="206">
        <v>4067</v>
      </c>
      <c r="D303" s="206"/>
      <c r="E303" s="206"/>
      <c r="F303" s="206"/>
      <c r="G303" s="206"/>
      <c r="H303" s="208"/>
      <c r="I303" s="208"/>
      <c r="J303" s="208"/>
      <c r="K303" s="208"/>
      <c r="L303" s="208"/>
      <c r="M303" s="208"/>
      <c r="N303" s="208"/>
      <c r="O303" s="208"/>
      <c r="P303" s="207"/>
    </row>
    <row r="304" spans="1:16" x14ac:dyDescent="0.2">
      <c r="A304" s="208"/>
      <c r="B304" s="206" t="s">
        <v>2471</v>
      </c>
      <c r="C304" s="206">
        <v>4088</v>
      </c>
      <c r="D304" s="206"/>
      <c r="E304" s="206"/>
      <c r="F304" s="206"/>
      <c r="G304" s="206"/>
      <c r="H304" s="208"/>
      <c r="I304" s="208"/>
      <c r="J304" s="208"/>
      <c r="K304" s="208"/>
      <c r="L304" s="208"/>
      <c r="M304" s="208"/>
      <c r="N304" s="208"/>
      <c r="O304" s="208"/>
      <c r="P304" s="207"/>
    </row>
    <row r="305" spans="1:16" x14ac:dyDescent="0.2">
      <c r="A305" s="208"/>
      <c r="B305" s="206" t="s">
        <v>2033</v>
      </c>
      <c r="C305" s="206">
        <v>4095</v>
      </c>
      <c r="D305" s="206"/>
      <c r="E305" s="206"/>
      <c r="F305" s="206"/>
      <c r="G305" s="206"/>
      <c r="H305" s="208"/>
      <c r="I305" s="208"/>
      <c r="J305" s="208"/>
      <c r="K305" s="208"/>
      <c r="L305" s="208"/>
      <c r="M305" s="208"/>
      <c r="N305" s="208"/>
      <c r="O305" s="208"/>
      <c r="P305" s="207"/>
    </row>
    <row r="306" spans="1:16" x14ac:dyDescent="0.2">
      <c r="A306" s="208"/>
      <c r="B306" s="206" t="s">
        <v>2472</v>
      </c>
      <c r="C306" s="206">
        <v>8142</v>
      </c>
      <c r="D306" s="206"/>
      <c r="E306" s="206"/>
      <c r="F306" s="206"/>
      <c r="G306" s="206"/>
      <c r="H306" s="208"/>
      <c r="I306" s="208"/>
      <c r="J306" s="208"/>
      <c r="K306" s="208"/>
      <c r="L306" s="208"/>
      <c r="M306" s="208"/>
      <c r="N306" s="208"/>
      <c r="O306" s="208"/>
      <c r="P306" s="207"/>
    </row>
    <row r="307" spans="1:16" x14ac:dyDescent="0.2">
      <c r="A307" s="208"/>
      <c r="B307" s="206" t="s">
        <v>2473</v>
      </c>
      <c r="C307" s="206">
        <v>8180</v>
      </c>
      <c r="D307" s="206"/>
      <c r="E307" s="206"/>
      <c r="F307" s="206"/>
      <c r="G307" s="206"/>
      <c r="H307" s="208"/>
      <c r="I307" s="208"/>
      <c r="J307" s="208"/>
      <c r="K307" s="208"/>
      <c r="L307" s="208"/>
      <c r="M307" s="208"/>
      <c r="N307" s="208"/>
      <c r="O307" s="208"/>
      <c r="P307" s="207"/>
    </row>
    <row r="308" spans="1:16" x14ac:dyDescent="0.2">
      <c r="A308" s="208"/>
      <c r="B308" s="206" t="s">
        <v>2474</v>
      </c>
      <c r="C308" s="206">
        <v>8005</v>
      </c>
      <c r="D308" s="206"/>
      <c r="E308" s="206"/>
      <c r="F308" s="206"/>
      <c r="G308" s="206"/>
      <c r="H308" s="208"/>
      <c r="I308" s="208"/>
      <c r="J308" s="208"/>
      <c r="K308" s="208"/>
      <c r="L308" s="208"/>
      <c r="M308" s="208"/>
      <c r="N308" s="208"/>
      <c r="O308" s="208"/>
      <c r="P308" s="207"/>
    </row>
    <row r="309" spans="1:16" x14ac:dyDescent="0.2">
      <c r="A309" s="208"/>
      <c r="B309" s="206" t="s">
        <v>2475</v>
      </c>
      <c r="C309" s="206">
        <v>4137</v>
      </c>
      <c r="D309" s="206"/>
      <c r="E309" s="206"/>
      <c r="F309" s="206"/>
      <c r="G309" s="206"/>
      <c r="H309" s="208"/>
      <c r="I309" s="208"/>
      <c r="J309" s="208"/>
      <c r="K309" s="208"/>
      <c r="L309" s="208"/>
      <c r="M309" s="208"/>
      <c r="N309" s="208"/>
      <c r="O309" s="208"/>
      <c r="P309" s="207"/>
    </row>
    <row r="310" spans="1:16" x14ac:dyDescent="0.2">
      <c r="A310" s="208"/>
      <c r="B310" s="206" t="s">
        <v>2476</v>
      </c>
      <c r="C310" s="206">
        <v>4144</v>
      </c>
      <c r="D310" s="206"/>
      <c r="E310" s="206"/>
      <c r="F310" s="206"/>
      <c r="G310" s="206"/>
      <c r="H310" s="208"/>
      <c r="I310" s="208"/>
      <c r="J310" s="208"/>
      <c r="K310" s="208"/>
      <c r="L310" s="208"/>
      <c r="M310" s="208"/>
      <c r="N310" s="208"/>
      <c r="O310" s="208"/>
      <c r="P310" s="207"/>
    </row>
    <row r="311" spans="1:16" x14ac:dyDescent="0.2">
      <c r="A311" s="208"/>
      <c r="B311" s="206" t="s">
        <v>2477</v>
      </c>
      <c r="C311" s="206">
        <v>4165</v>
      </c>
      <c r="D311" s="206"/>
      <c r="E311" s="206"/>
      <c r="F311" s="206"/>
      <c r="G311" s="206"/>
      <c r="H311" s="208"/>
      <c r="I311" s="208"/>
      <c r="J311" s="208"/>
      <c r="K311" s="208"/>
      <c r="L311" s="208"/>
      <c r="M311" s="208"/>
      <c r="N311" s="208"/>
      <c r="O311" s="208"/>
      <c r="P311" s="207"/>
    </row>
    <row r="312" spans="1:16" x14ac:dyDescent="0.2">
      <c r="A312" s="208"/>
      <c r="B312" s="206" t="s">
        <v>2478</v>
      </c>
      <c r="C312" s="206">
        <v>4179</v>
      </c>
      <c r="D312" s="206"/>
      <c r="E312" s="206"/>
      <c r="F312" s="206"/>
      <c r="G312" s="206"/>
      <c r="H312" s="208"/>
      <c r="I312" s="208"/>
      <c r="J312" s="208"/>
      <c r="K312" s="208"/>
      <c r="L312" s="208"/>
      <c r="M312" s="208"/>
      <c r="N312" s="208"/>
      <c r="O312" s="208"/>
      <c r="P312" s="207"/>
    </row>
    <row r="313" spans="1:16" x14ac:dyDescent="0.2">
      <c r="A313" s="208"/>
      <c r="B313" s="206" t="s">
        <v>2479</v>
      </c>
      <c r="C313" s="206">
        <v>4186</v>
      </c>
      <c r="D313" s="206"/>
      <c r="E313" s="206"/>
      <c r="F313" s="206"/>
      <c r="G313" s="206"/>
      <c r="H313" s="208"/>
      <c r="I313" s="208"/>
      <c r="J313" s="208"/>
      <c r="K313" s="208"/>
      <c r="L313" s="208"/>
      <c r="M313" s="208"/>
      <c r="N313" s="208"/>
      <c r="O313" s="208"/>
      <c r="P313" s="207"/>
    </row>
    <row r="314" spans="1:16" x14ac:dyDescent="0.2">
      <c r="A314" s="208"/>
      <c r="B314" s="206" t="s">
        <v>2480</v>
      </c>
      <c r="C314" s="206">
        <v>4207</v>
      </c>
      <c r="D314" s="206"/>
      <c r="E314" s="206"/>
      <c r="F314" s="206"/>
      <c r="G314" s="206"/>
      <c r="H314" s="208"/>
      <c r="I314" s="208"/>
      <c r="J314" s="208"/>
      <c r="K314" s="208"/>
      <c r="L314" s="208"/>
      <c r="M314" s="208"/>
      <c r="N314" s="208"/>
      <c r="O314" s="208"/>
      <c r="P314" s="207"/>
    </row>
    <row r="315" spans="1:16" x14ac:dyDescent="0.2">
      <c r="A315" s="208"/>
      <c r="B315" s="206" t="s">
        <v>2481</v>
      </c>
      <c r="C315" s="206">
        <v>4221</v>
      </c>
      <c r="D315" s="206"/>
      <c r="E315" s="206"/>
      <c r="F315" s="206"/>
      <c r="G315" s="206"/>
      <c r="H315" s="208"/>
      <c r="I315" s="208"/>
      <c r="J315" s="208"/>
      <c r="K315" s="208"/>
      <c r="L315" s="208"/>
      <c r="M315" s="208"/>
      <c r="N315" s="208"/>
      <c r="O315" s="208"/>
      <c r="P315" s="207"/>
    </row>
    <row r="316" spans="1:16" x14ac:dyDescent="0.2">
      <c r="A316" s="208"/>
      <c r="B316" s="206" t="s">
        <v>2482</v>
      </c>
      <c r="C316" s="206">
        <v>4228</v>
      </c>
      <c r="D316" s="206"/>
      <c r="E316" s="206"/>
      <c r="F316" s="206"/>
      <c r="G316" s="206"/>
      <c r="H316" s="208"/>
      <c r="I316" s="208"/>
      <c r="J316" s="208"/>
      <c r="K316" s="208"/>
      <c r="L316" s="208"/>
      <c r="M316" s="208"/>
      <c r="N316" s="208"/>
      <c r="O316" s="208"/>
      <c r="P316" s="207"/>
    </row>
    <row r="317" spans="1:16" x14ac:dyDescent="0.2">
      <c r="A317" s="208"/>
      <c r="B317" s="206" t="s">
        <v>2483</v>
      </c>
      <c r="C317" s="206">
        <v>4235</v>
      </c>
      <c r="D317" s="206"/>
      <c r="E317" s="206"/>
      <c r="F317" s="206"/>
      <c r="G317" s="206"/>
      <c r="H317" s="208"/>
      <c r="I317" s="208"/>
      <c r="J317" s="208"/>
      <c r="K317" s="208"/>
      <c r="L317" s="208"/>
      <c r="M317" s="208"/>
      <c r="N317" s="208"/>
      <c r="O317" s="208"/>
      <c r="P317" s="207"/>
    </row>
    <row r="318" spans="1:16" x14ac:dyDescent="0.2">
      <c r="A318" s="208"/>
      <c r="B318" s="206" t="s">
        <v>2484</v>
      </c>
      <c r="C318" s="206">
        <v>4151</v>
      </c>
      <c r="D318" s="206"/>
      <c r="E318" s="206"/>
      <c r="F318" s="206"/>
      <c r="G318" s="206"/>
      <c r="H318" s="208"/>
      <c r="I318" s="208"/>
      <c r="J318" s="208"/>
      <c r="K318" s="208"/>
      <c r="L318" s="208"/>
      <c r="M318" s="208"/>
      <c r="N318" s="208"/>
      <c r="O318" s="208"/>
      <c r="P318" s="207"/>
    </row>
    <row r="319" spans="1:16" x14ac:dyDescent="0.2">
      <c r="A319" s="208"/>
      <c r="B319" s="206" t="s">
        <v>2485</v>
      </c>
      <c r="C319" s="206">
        <v>8139</v>
      </c>
      <c r="D319" s="206"/>
      <c r="E319" s="206"/>
      <c r="F319" s="206"/>
      <c r="G319" s="206"/>
      <c r="H319" s="208"/>
      <c r="I319" s="208"/>
      <c r="J319" s="208"/>
      <c r="K319" s="208"/>
      <c r="L319" s="208"/>
      <c r="M319" s="208"/>
      <c r="N319" s="208"/>
      <c r="O319" s="208"/>
      <c r="P319" s="207"/>
    </row>
    <row r="320" spans="1:16" x14ac:dyDescent="0.2">
      <c r="A320" s="208"/>
      <c r="B320" s="206" t="s">
        <v>2486</v>
      </c>
      <c r="C320" s="206">
        <v>8017</v>
      </c>
      <c r="D320" s="206"/>
      <c r="E320" s="206"/>
      <c r="F320" s="206"/>
      <c r="G320" s="206"/>
      <c r="H320" s="208"/>
      <c r="I320" s="208"/>
      <c r="J320" s="208"/>
      <c r="K320" s="208"/>
      <c r="L320" s="208"/>
      <c r="M320" s="208"/>
      <c r="N320" s="208"/>
      <c r="O320" s="208"/>
      <c r="P320" s="207"/>
    </row>
    <row r="321" spans="1:16" x14ac:dyDescent="0.2">
      <c r="A321" s="208"/>
      <c r="B321" s="206" t="s">
        <v>2487</v>
      </c>
      <c r="C321" s="206" t="s">
        <v>2704</v>
      </c>
      <c r="D321" s="206"/>
      <c r="E321" s="206"/>
      <c r="F321" s="206"/>
      <c r="G321" s="206"/>
      <c r="H321" s="208"/>
      <c r="I321" s="208"/>
      <c r="J321" s="208"/>
      <c r="K321" s="208"/>
      <c r="L321" s="208"/>
      <c r="M321" s="208"/>
      <c r="N321" s="208"/>
      <c r="O321" s="208"/>
      <c r="P321" s="207"/>
    </row>
    <row r="322" spans="1:16" x14ac:dyDescent="0.2">
      <c r="A322" s="208"/>
      <c r="B322" s="206" t="s">
        <v>2488</v>
      </c>
      <c r="C322" s="206">
        <v>4270</v>
      </c>
      <c r="D322" s="206"/>
      <c r="E322" s="206"/>
      <c r="F322" s="206"/>
      <c r="G322" s="206"/>
      <c r="H322" s="208"/>
      <c r="I322" s="208"/>
      <c r="J322" s="208"/>
      <c r="K322" s="208"/>
      <c r="L322" s="208"/>
      <c r="M322" s="208"/>
      <c r="N322" s="208"/>
      <c r="O322" s="208"/>
      <c r="P322" s="207"/>
    </row>
    <row r="323" spans="1:16" x14ac:dyDescent="0.2">
      <c r="A323" s="208"/>
      <c r="B323" s="206" t="s">
        <v>2489</v>
      </c>
      <c r="C323" s="206">
        <v>4305</v>
      </c>
      <c r="D323" s="206"/>
      <c r="E323" s="206"/>
      <c r="F323" s="206"/>
      <c r="G323" s="206"/>
      <c r="H323" s="208"/>
      <c r="I323" s="208"/>
      <c r="J323" s="208"/>
      <c r="K323" s="208"/>
      <c r="L323" s="208"/>
      <c r="M323" s="208"/>
      <c r="N323" s="208"/>
      <c r="O323" s="208"/>
      <c r="P323" s="207"/>
    </row>
    <row r="324" spans="1:16" x14ac:dyDescent="0.2">
      <c r="A324" s="208"/>
      <c r="B324" s="206" t="s">
        <v>2490</v>
      </c>
      <c r="C324" s="206">
        <v>4312</v>
      </c>
      <c r="D324" s="206"/>
      <c r="E324" s="206"/>
      <c r="F324" s="206"/>
      <c r="G324" s="206"/>
      <c r="H324" s="208"/>
      <c r="I324" s="208"/>
      <c r="J324" s="208"/>
      <c r="K324" s="208"/>
      <c r="L324" s="208"/>
      <c r="M324" s="208"/>
      <c r="N324" s="208"/>
      <c r="O324" s="208"/>
      <c r="P324" s="207"/>
    </row>
    <row r="325" spans="1:16" x14ac:dyDescent="0.2">
      <c r="A325" s="208"/>
      <c r="B325" s="206" t="s">
        <v>2491</v>
      </c>
      <c r="C325" s="206">
        <v>4330</v>
      </c>
      <c r="D325" s="206"/>
      <c r="E325" s="206"/>
      <c r="F325" s="206"/>
      <c r="G325" s="206"/>
      <c r="H325" s="208"/>
      <c r="I325" s="208"/>
      <c r="J325" s="208"/>
      <c r="K325" s="208"/>
      <c r="L325" s="208"/>
      <c r="M325" s="208"/>
      <c r="N325" s="208"/>
      <c r="O325" s="208"/>
      <c r="P325" s="207"/>
    </row>
    <row r="326" spans="1:16" x14ac:dyDescent="0.2">
      <c r="A326" s="208"/>
      <c r="B326" s="206" t="s">
        <v>2015</v>
      </c>
      <c r="C326" s="206">
        <v>4347</v>
      </c>
      <c r="D326" s="206"/>
      <c r="E326" s="206"/>
      <c r="F326" s="206"/>
      <c r="G326" s="206"/>
      <c r="H326" s="208"/>
      <c r="I326" s="208"/>
      <c r="J326" s="208"/>
      <c r="K326" s="208"/>
      <c r="L326" s="208"/>
      <c r="M326" s="208"/>
      <c r="N326" s="208"/>
      <c r="O326" s="208"/>
      <c r="P326" s="207"/>
    </row>
    <row r="327" spans="1:16" x14ac:dyDescent="0.2">
      <c r="A327" s="208"/>
      <c r="B327" s="206" t="s">
        <v>2492</v>
      </c>
      <c r="C327" s="206">
        <v>4368</v>
      </c>
      <c r="D327" s="206"/>
      <c r="E327" s="206"/>
      <c r="F327" s="206"/>
      <c r="G327" s="206"/>
      <c r="H327" s="208"/>
      <c r="I327" s="208"/>
      <c r="J327" s="208"/>
      <c r="K327" s="208"/>
      <c r="L327" s="208"/>
      <c r="M327" s="208"/>
      <c r="N327" s="208"/>
      <c r="O327" s="208"/>
      <c r="P327" s="207"/>
    </row>
    <row r="328" spans="1:16" x14ac:dyDescent="0.2">
      <c r="A328" s="208"/>
      <c r="B328" s="206" t="s">
        <v>2114</v>
      </c>
      <c r="C328" s="206">
        <v>4389</v>
      </c>
      <c r="D328" s="206"/>
      <c r="E328" s="206"/>
      <c r="F328" s="206"/>
      <c r="G328" s="206"/>
      <c r="H328" s="208"/>
      <c r="I328" s="208"/>
      <c r="J328" s="208"/>
      <c r="K328" s="208"/>
      <c r="L328" s="208"/>
      <c r="M328" s="208"/>
      <c r="N328" s="208"/>
      <c r="O328" s="208"/>
      <c r="P328" s="207"/>
    </row>
    <row r="329" spans="1:16" x14ac:dyDescent="0.2">
      <c r="A329" s="208"/>
      <c r="B329" s="206" t="s">
        <v>2493</v>
      </c>
      <c r="C329" s="206">
        <v>4459</v>
      </c>
      <c r="D329" s="206"/>
      <c r="E329" s="206"/>
      <c r="F329" s="206"/>
      <c r="G329" s="206"/>
      <c r="H329" s="208"/>
      <c r="I329" s="208"/>
      <c r="J329" s="208"/>
      <c r="K329" s="208"/>
      <c r="L329" s="208"/>
      <c r="M329" s="208"/>
      <c r="N329" s="208"/>
      <c r="O329" s="208"/>
      <c r="P329" s="207"/>
    </row>
    <row r="330" spans="1:16" x14ac:dyDescent="0.2">
      <c r="A330" s="208"/>
      <c r="B330" s="206" t="s">
        <v>2494</v>
      </c>
      <c r="C330" s="206">
        <v>4473</v>
      </c>
      <c r="D330" s="206"/>
      <c r="E330" s="206"/>
      <c r="F330" s="206"/>
      <c r="G330" s="206"/>
      <c r="H330" s="208"/>
      <c r="I330" s="208"/>
      <c r="J330" s="208"/>
      <c r="K330" s="208"/>
      <c r="L330" s="208"/>
      <c r="M330" s="208"/>
      <c r="N330" s="208"/>
      <c r="O330" s="208"/>
      <c r="P330" s="207"/>
    </row>
    <row r="331" spans="1:16" x14ac:dyDescent="0.2">
      <c r="A331" s="208"/>
      <c r="B331" s="206" t="s">
        <v>2495</v>
      </c>
      <c r="C331" s="206">
        <v>4508</v>
      </c>
      <c r="D331" s="206"/>
      <c r="E331" s="206"/>
      <c r="F331" s="206"/>
      <c r="G331" s="206"/>
      <c r="H331" s="208"/>
      <c r="I331" s="208"/>
      <c r="J331" s="208"/>
      <c r="K331" s="208"/>
      <c r="L331" s="208"/>
      <c r="M331" s="208"/>
      <c r="N331" s="208"/>
      <c r="O331" s="208"/>
      <c r="P331" s="207"/>
    </row>
    <row r="332" spans="1:16" x14ac:dyDescent="0.2">
      <c r="A332" s="208"/>
      <c r="B332" s="206" t="s">
        <v>2496</v>
      </c>
      <c r="C332" s="206">
        <v>4515</v>
      </c>
      <c r="D332" s="206"/>
      <c r="E332" s="206"/>
      <c r="F332" s="206"/>
      <c r="G332" s="206"/>
      <c r="H332" s="208"/>
      <c r="I332" s="208"/>
      <c r="J332" s="208"/>
      <c r="K332" s="208"/>
      <c r="L332" s="208"/>
      <c r="M332" s="208"/>
      <c r="N332" s="208"/>
      <c r="O332" s="208"/>
      <c r="P332" s="207"/>
    </row>
    <row r="333" spans="1:16" x14ac:dyDescent="0.2">
      <c r="A333" s="208"/>
      <c r="B333" s="206" t="s">
        <v>2497</v>
      </c>
      <c r="C333" s="206">
        <v>4501</v>
      </c>
      <c r="D333" s="206"/>
      <c r="E333" s="206"/>
      <c r="F333" s="206"/>
      <c r="G333" s="206"/>
      <c r="H333" s="208"/>
      <c r="I333" s="208"/>
      <c r="J333" s="208"/>
      <c r="K333" s="208"/>
      <c r="L333" s="208"/>
      <c r="M333" s="208"/>
      <c r="N333" s="208"/>
      <c r="O333" s="208"/>
      <c r="P333" s="207"/>
    </row>
    <row r="334" spans="1:16" x14ac:dyDescent="0.2">
      <c r="A334" s="208"/>
      <c r="B334" s="206" t="s">
        <v>2498</v>
      </c>
      <c r="C334" s="206">
        <v>4529</v>
      </c>
      <c r="D334" s="206"/>
      <c r="E334" s="206"/>
      <c r="F334" s="206"/>
      <c r="G334" s="206"/>
      <c r="H334" s="208"/>
      <c r="I334" s="208"/>
      <c r="J334" s="208"/>
      <c r="K334" s="208"/>
      <c r="L334" s="208"/>
      <c r="M334" s="208"/>
      <c r="N334" s="208"/>
      <c r="O334" s="208"/>
      <c r="P334" s="207"/>
    </row>
    <row r="335" spans="1:16" x14ac:dyDescent="0.2">
      <c r="A335" s="208"/>
      <c r="B335" s="206" t="s">
        <v>2499</v>
      </c>
      <c r="C335" s="206">
        <v>4536</v>
      </c>
      <c r="D335" s="206"/>
      <c r="E335" s="206"/>
      <c r="F335" s="206"/>
      <c r="G335" s="206"/>
      <c r="H335" s="208"/>
      <c r="I335" s="208"/>
      <c r="J335" s="208"/>
      <c r="K335" s="208"/>
      <c r="L335" s="208"/>
      <c r="M335" s="208"/>
      <c r="N335" s="208"/>
      <c r="O335" s="208"/>
      <c r="P335" s="207"/>
    </row>
    <row r="336" spans="1:16" x14ac:dyDescent="0.2">
      <c r="A336" s="208"/>
      <c r="B336" s="206" t="s">
        <v>2500</v>
      </c>
      <c r="C336" s="206">
        <v>4543</v>
      </c>
      <c r="D336" s="206"/>
      <c r="E336" s="206"/>
      <c r="F336" s="206"/>
      <c r="G336" s="206"/>
      <c r="H336" s="208"/>
      <c r="I336" s="208"/>
      <c r="J336" s="208"/>
      <c r="K336" s="208"/>
      <c r="L336" s="208"/>
      <c r="M336" s="208"/>
      <c r="N336" s="208"/>
      <c r="O336" s="208"/>
      <c r="P336" s="207"/>
    </row>
    <row r="337" spans="1:16" x14ac:dyDescent="0.2">
      <c r="A337" s="208"/>
      <c r="B337" s="206" t="s">
        <v>2501</v>
      </c>
      <c r="C337" s="206">
        <v>4557</v>
      </c>
      <c r="D337" s="206"/>
      <c r="E337" s="206"/>
      <c r="F337" s="206"/>
      <c r="G337" s="206"/>
      <c r="H337" s="208"/>
      <c r="I337" s="208"/>
      <c r="J337" s="208"/>
      <c r="K337" s="208"/>
      <c r="L337" s="208"/>
      <c r="M337" s="208"/>
      <c r="N337" s="208"/>
      <c r="O337" s="208"/>
      <c r="P337" s="207"/>
    </row>
    <row r="338" spans="1:16" x14ac:dyDescent="0.2">
      <c r="A338" s="208"/>
      <c r="B338" s="206" t="s">
        <v>2502</v>
      </c>
      <c r="C338" s="206">
        <v>4571</v>
      </c>
      <c r="D338" s="206"/>
      <c r="E338" s="206"/>
      <c r="F338" s="206"/>
      <c r="G338" s="206"/>
      <c r="H338" s="208"/>
      <c r="I338" s="208"/>
      <c r="J338" s="208"/>
      <c r="K338" s="208"/>
      <c r="L338" s="208"/>
      <c r="M338" s="208"/>
      <c r="N338" s="208"/>
      <c r="O338" s="208"/>
      <c r="P338" s="207"/>
    </row>
    <row r="339" spans="1:16" x14ac:dyDescent="0.2">
      <c r="A339" s="208"/>
      <c r="B339" s="206" t="s">
        <v>2503</v>
      </c>
      <c r="C339" s="206">
        <v>4578</v>
      </c>
      <c r="D339" s="206"/>
      <c r="E339" s="206"/>
      <c r="F339" s="206"/>
      <c r="G339" s="206"/>
      <c r="H339" s="208"/>
      <c r="I339" s="208"/>
      <c r="J339" s="208"/>
      <c r="K339" s="208"/>
      <c r="L339" s="208"/>
      <c r="M339" s="208"/>
      <c r="N339" s="208"/>
      <c r="O339" s="208"/>
      <c r="P339" s="207"/>
    </row>
    <row r="340" spans="1:16" x14ac:dyDescent="0.2">
      <c r="A340" s="208"/>
      <c r="B340" s="206" t="s">
        <v>2504</v>
      </c>
      <c r="C340" s="206">
        <v>4606</v>
      </c>
      <c r="D340" s="206"/>
      <c r="E340" s="206"/>
      <c r="F340" s="206"/>
      <c r="G340" s="206"/>
      <c r="H340" s="208"/>
      <c r="I340" s="208"/>
      <c r="J340" s="208"/>
      <c r="K340" s="208"/>
      <c r="L340" s="208"/>
      <c r="M340" s="208"/>
      <c r="N340" s="208"/>
      <c r="O340" s="208"/>
      <c r="P340" s="207"/>
    </row>
    <row r="341" spans="1:16" x14ac:dyDescent="0.2">
      <c r="A341" s="208"/>
      <c r="B341" s="206" t="s">
        <v>2505</v>
      </c>
      <c r="C341" s="206">
        <v>4613</v>
      </c>
      <c r="D341" s="206"/>
      <c r="E341" s="206"/>
      <c r="F341" s="206"/>
      <c r="G341" s="206"/>
      <c r="H341" s="208"/>
      <c r="I341" s="208"/>
      <c r="J341" s="208"/>
      <c r="K341" s="208"/>
      <c r="L341" s="208"/>
      <c r="M341" s="208"/>
      <c r="N341" s="208"/>
      <c r="O341" s="208"/>
      <c r="P341" s="207"/>
    </row>
    <row r="342" spans="1:16" x14ac:dyDescent="0.2">
      <c r="A342" s="208"/>
      <c r="B342" s="206" t="s">
        <v>2506</v>
      </c>
      <c r="C342" s="206">
        <v>8010</v>
      </c>
      <c r="D342" s="206"/>
      <c r="E342" s="206"/>
      <c r="F342" s="206"/>
      <c r="G342" s="206"/>
      <c r="H342" s="208"/>
      <c r="I342" s="208"/>
      <c r="J342" s="208"/>
      <c r="K342" s="208"/>
      <c r="L342" s="208"/>
      <c r="M342" s="208"/>
      <c r="N342" s="208"/>
      <c r="O342" s="208"/>
      <c r="P342" s="207"/>
    </row>
    <row r="343" spans="1:16" x14ac:dyDescent="0.2">
      <c r="A343" s="208"/>
      <c r="B343" s="206" t="s">
        <v>2507</v>
      </c>
      <c r="C343" s="206">
        <v>4620</v>
      </c>
      <c r="D343" s="206"/>
      <c r="E343" s="206"/>
      <c r="F343" s="206"/>
      <c r="G343" s="206"/>
      <c r="H343" s="208"/>
      <c r="I343" s="208"/>
      <c r="J343" s="208"/>
      <c r="K343" s="208"/>
      <c r="L343" s="208"/>
      <c r="M343" s="208"/>
      <c r="N343" s="208"/>
      <c r="O343" s="208"/>
      <c r="P343" s="207"/>
    </row>
    <row r="344" spans="1:16" x14ac:dyDescent="0.2">
      <c r="A344" s="208"/>
      <c r="B344" s="206" t="s">
        <v>2508</v>
      </c>
      <c r="C344" s="206">
        <v>4627</v>
      </c>
      <c r="D344" s="206"/>
      <c r="E344" s="206"/>
      <c r="F344" s="206"/>
      <c r="G344" s="206"/>
      <c r="H344" s="208"/>
      <c r="I344" s="208"/>
      <c r="J344" s="208"/>
      <c r="K344" s="208"/>
      <c r="L344" s="208"/>
      <c r="M344" s="208"/>
      <c r="N344" s="208"/>
      <c r="O344" s="208"/>
      <c r="P344" s="207"/>
    </row>
    <row r="345" spans="1:16" x14ac:dyDescent="0.2">
      <c r="A345" s="208"/>
      <c r="B345" s="206" t="s">
        <v>2509</v>
      </c>
      <c r="C345" s="206">
        <v>4634</v>
      </c>
      <c r="D345" s="206"/>
      <c r="E345" s="206"/>
      <c r="F345" s="206"/>
      <c r="G345" s="206"/>
      <c r="H345" s="208"/>
      <c r="I345" s="208"/>
      <c r="J345" s="208"/>
      <c r="K345" s="208"/>
      <c r="L345" s="208"/>
      <c r="M345" s="208"/>
      <c r="N345" s="208"/>
      <c r="O345" s="208"/>
      <c r="P345" s="207"/>
    </row>
    <row r="346" spans="1:16" x14ac:dyDescent="0.2">
      <c r="A346" s="208"/>
      <c r="B346" s="206" t="s">
        <v>2510</v>
      </c>
      <c r="C346" s="206">
        <v>4641</v>
      </c>
      <c r="D346" s="206"/>
      <c r="E346" s="206"/>
      <c r="F346" s="206"/>
      <c r="G346" s="206"/>
      <c r="H346" s="208"/>
      <c r="I346" s="208"/>
      <c r="J346" s="208"/>
      <c r="K346" s="208"/>
      <c r="L346" s="208"/>
      <c r="M346" s="208"/>
      <c r="N346" s="208"/>
      <c r="O346" s="208"/>
      <c r="P346" s="207"/>
    </row>
    <row r="347" spans="1:16" x14ac:dyDescent="0.2">
      <c r="A347" s="208"/>
      <c r="B347" s="206" t="s">
        <v>2511</v>
      </c>
      <c r="C347" s="206">
        <v>4686</v>
      </c>
      <c r="D347" s="206"/>
      <c r="E347" s="206"/>
      <c r="F347" s="206"/>
      <c r="G347" s="206"/>
      <c r="H347" s="208"/>
      <c r="I347" s="208"/>
      <c r="J347" s="208"/>
      <c r="K347" s="208"/>
      <c r="L347" s="208"/>
      <c r="M347" s="208"/>
      <c r="N347" s="208"/>
      <c r="O347" s="208"/>
      <c r="P347" s="207"/>
    </row>
    <row r="348" spans="1:16" x14ac:dyDescent="0.2">
      <c r="A348" s="208"/>
      <c r="B348" s="206" t="s">
        <v>1956</v>
      </c>
      <c r="C348" s="206">
        <v>4753</v>
      </c>
      <c r="D348" s="206"/>
      <c r="E348" s="206"/>
      <c r="F348" s="206"/>
      <c r="G348" s="206"/>
      <c r="H348" s="208"/>
      <c r="I348" s="208"/>
      <c r="J348" s="208"/>
      <c r="K348" s="208"/>
      <c r="L348" s="208"/>
      <c r="M348" s="208"/>
      <c r="N348" s="208"/>
      <c r="O348" s="208"/>
      <c r="P348" s="207"/>
    </row>
    <row r="349" spans="1:16" x14ac:dyDescent="0.2">
      <c r="A349" s="208"/>
      <c r="B349" s="206" t="s">
        <v>2512</v>
      </c>
      <c r="C349" s="206">
        <v>4760</v>
      </c>
      <c r="D349" s="206"/>
      <c r="E349" s="206"/>
      <c r="F349" s="206"/>
      <c r="G349" s="206"/>
      <c r="H349" s="208"/>
      <c r="I349" s="208"/>
      <c r="J349" s="208"/>
      <c r="K349" s="208"/>
      <c r="L349" s="208"/>
      <c r="M349" s="208"/>
      <c r="N349" s="208"/>
      <c r="O349" s="208"/>
      <c r="P349" s="207"/>
    </row>
    <row r="350" spans="1:16" x14ac:dyDescent="0.2">
      <c r="A350" s="208"/>
      <c r="B350" s="206" t="s">
        <v>2513</v>
      </c>
      <c r="C350" s="206">
        <v>4781</v>
      </c>
      <c r="D350" s="206"/>
      <c r="E350" s="206"/>
      <c r="F350" s="206"/>
      <c r="G350" s="206"/>
      <c r="H350" s="208"/>
      <c r="I350" s="208"/>
      <c r="J350" s="208"/>
      <c r="K350" s="208"/>
      <c r="L350" s="208"/>
      <c r="M350" s="208"/>
      <c r="N350" s="208"/>
      <c r="O350" s="208"/>
      <c r="P350" s="207"/>
    </row>
    <row r="351" spans="1:16" x14ac:dyDescent="0.2">
      <c r="A351" s="208"/>
      <c r="B351" s="206" t="s">
        <v>2514</v>
      </c>
      <c r="C351" s="206">
        <v>4795</v>
      </c>
      <c r="D351" s="206"/>
      <c r="E351" s="206"/>
      <c r="F351" s="206"/>
      <c r="G351" s="206"/>
      <c r="H351" s="208"/>
      <c r="I351" s="208"/>
      <c r="J351" s="208"/>
      <c r="K351" s="208"/>
      <c r="L351" s="208"/>
      <c r="M351" s="208"/>
      <c r="N351" s="208"/>
      <c r="O351" s="208"/>
      <c r="P351" s="207"/>
    </row>
    <row r="352" spans="1:16" x14ac:dyDescent="0.2">
      <c r="A352" s="208"/>
      <c r="B352" s="206" t="s">
        <v>2515</v>
      </c>
      <c r="C352" s="206">
        <v>4802</v>
      </c>
      <c r="D352" s="206"/>
      <c r="E352" s="206"/>
      <c r="F352" s="206"/>
      <c r="G352" s="206"/>
      <c r="H352" s="208"/>
      <c r="I352" s="208"/>
      <c r="J352" s="208"/>
      <c r="K352" s="208"/>
      <c r="L352" s="208"/>
      <c r="M352" s="208"/>
      <c r="N352" s="208"/>
      <c r="O352" s="208"/>
      <c r="P352" s="207"/>
    </row>
    <row r="353" spans="1:16" x14ac:dyDescent="0.2">
      <c r="A353" s="208"/>
      <c r="B353" s="206" t="s">
        <v>2516</v>
      </c>
      <c r="C353" s="206">
        <v>4851</v>
      </c>
      <c r="D353" s="206"/>
      <c r="E353" s="206"/>
      <c r="F353" s="206"/>
      <c r="G353" s="206"/>
      <c r="H353" s="208"/>
      <c r="I353" s="208"/>
      <c r="J353" s="208"/>
      <c r="K353" s="208"/>
      <c r="L353" s="208"/>
      <c r="M353" s="208"/>
      <c r="N353" s="208"/>
      <c r="O353" s="208"/>
      <c r="P353" s="207"/>
    </row>
    <row r="354" spans="1:16" x14ac:dyDescent="0.2">
      <c r="A354" s="208"/>
      <c r="B354" s="206" t="s">
        <v>2517</v>
      </c>
      <c r="C354" s="206">
        <v>3122</v>
      </c>
      <c r="D354" s="206"/>
      <c r="E354" s="206"/>
      <c r="F354" s="206"/>
      <c r="G354" s="206"/>
      <c r="H354" s="208"/>
      <c r="I354" s="208"/>
      <c r="J354" s="208"/>
      <c r="K354" s="208"/>
      <c r="L354" s="208"/>
      <c r="M354" s="208"/>
      <c r="N354" s="208"/>
      <c r="O354" s="208"/>
      <c r="P354" s="207"/>
    </row>
    <row r="355" spans="1:16" x14ac:dyDescent="0.2">
      <c r="A355" s="208"/>
      <c r="B355" s="206" t="s">
        <v>2518</v>
      </c>
      <c r="C355" s="206">
        <v>4865</v>
      </c>
      <c r="D355" s="206"/>
      <c r="E355" s="206"/>
      <c r="F355" s="206"/>
      <c r="G355" s="206"/>
      <c r="H355" s="208"/>
      <c r="I355" s="208"/>
      <c r="J355" s="208"/>
      <c r="K355" s="208"/>
      <c r="L355" s="208"/>
      <c r="M355" s="208"/>
      <c r="N355" s="208"/>
      <c r="O355" s="208"/>
      <c r="P355" s="207"/>
    </row>
    <row r="356" spans="1:16" x14ac:dyDescent="0.2">
      <c r="A356" s="208"/>
      <c r="B356" s="206" t="s">
        <v>2519</v>
      </c>
      <c r="C356" s="206">
        <v>4872</v>
      </c>
      <c r="D356" s="206"/>
      <c r="E356" s="206"/>
      <c r="F356" s="206"/>
      <c r="G356" s="206"/>
      <c r="H356" s="208"/>
      <c r="I356" s="208"/>
      <c r="J356" s="208"/>
      <c r="K356" s="208"/>
      <c r="L356" s="208"/>
      <c r="M356" s="208"/>
      <c r="N356" s="208"/>
      <c r="O356" s="208"/>
      <c r="P356" s="207"/>
    </row>
    <row r="357" spans="1:16" x14ac:dyDescent="0.2">
      <c r="A357" s="208"/>
      <c r="B357" s="206" t="s">
        <v>2520</v>
      </c>
      <c r="C357" s="206">
        <v>4893</v>
      </c>
      <c r="D357" s="206"/>
      <c r="E357" s="206"/>
      <c r="F357" s="206"/>
      <c r="G357" s="206"/>
      <c r="H357" s="208"/>
      <c r="I357" s="208"/>
      <c r="J357" s="208"/>
      <c r="K357" s="208"/>
      <c r="L357" s="208"/>
      <c r="M357" s="208"/>
      <c r="N357" s="208"/>
      <c r="O357" s="208"/>
      <c r="P357" s="207"/>
    </row>
    <row r="358" spans="1:16" x14ac:dyDescent="0.2">
      <c r="A358" s="208"/>
      <c r="B358" s="206" t="s">
        <v>2521</v>
      </c>
      <c r="C358" s="206">
        <v>4904</v>
      </c>
      <c r="D358" s="206"/>
      <c r="E358" s="206"/>
      <c r="F358" s="206"/>
      <c r="G358" s="206"/>
      <c r="H358" s="208"/>
      <c r="I358" s="208"/>
      <c r="J358" s="208"/>
      <c r="K358" s="208"/>
      <c r="L358" s="208"/>
      <c r="M358" s="208"/>
      <c r="N358" s="208"/>
      <c r="O358" s="208"/>
      <c r="P358" s="207"/>
    </row>
    <row r="359" spans="1:16" x14ac:dyDescent="0.2">
      <c r="A359" s="208"/>
      <c r="B359" s="206" t="s">
        <v>2522</v>
      </c>
      <c r="C359" s="206">
        <v>5523</v>
      </c>
      <c r="D359" s="206"/>
      <c r="E359" s="206"/>
      <c r="F359" s="206"/>
      <c r="G359" s="206"/>
      <c r="H359" s="208"/>
      <c r="I359" s="208"/>
      <c r="J359" s="208"/>
      <c r="K359" s="208"/>
      <c r="L359" s="208"/>
      <c r="M359" s="208"/>
      <c r="N359" s="208"/>
      <c r="O359" s="208"/>
      <c r="P359" s="207"/>
    </row>
    <row r="360" spans="1:16" x14ac:dyDescent="0.2">
      <c r="A360" s="208"/>
      <c r="B360" s="206" t="s">
        <v>2523</v>
      </c>
      <c r="C360" s="206">
        <v>3850</v>
      </c>
      <c r="D360" s="206"/>
      <c r="E360" s="206"/>
      <c r="F360" s="206"/>
      <c r="G360" s="206"/>
      <c r="H360" s="208"/>
      <c r="I360" s="208"/>
      <c r="J360" s="208"/>
      <c r="K360" s="208"/>
      <c r="L360" s="208"/>
      <c r="M360" s="208"/>
      <c r="N360" s="208"/>
      <c r="O360" s="208"/>
      <c r="P360" s="207"/>
    </row>
    <row r="361" spans="1:16" x14ac:dyDescent="0.2">
      <c r="A361" s="208"/>
      <c r="B361" s="206" t="s">
        <v>2524</v>
      </c>
      <c r="C361" s="206">
        <v>8002</v>
      </c>
      <c r="D361" s="206"/>
      <c r="E361" s="206"/>
      <c r="F361" s="206"/>
      <c r="G361" s="206"/>
      <c r="H361" s="208"/>
      <c r="I361" s="208"/>
      <c r="J361" s="208"/>
      <c r="K361" s="208"/>
      <c r="L361" s="208"/>
      <c r="M361" s="208"/>
      <c r="N361" s="208"/>
      <c r="O361" s="208"/>
      <c r="P361" s="207"/>
    </row>
    <row r="362" spans="1:16" x14ac:dyDescent="0.2">
      <c r="A362" s="208"/>
      <c r="B362" s="206" t="s">
        <v>2525</v>
      </c>
      <c r="C362" s="206">
        <v>8133</v>
      </c>
      <c r="D362" s="206"/>
      <c r="E362" s="206"/>
      <c r="F362" s="206"/>
      <c r="G362" s="206"/>
      <c r="H362" s="208"/>
      <c r="I362" s="208"/>
      <c r="J362" s="208"/>
      <c r="K362" s="208"/>
      <c r="L362" s="208"/>
      <c r="M362" s="208"/>
      <c r="N362" s="208"/>
      <c r="O362" s="208"/>
      <c r="P362" s="207"/>
    </row>
    <row r="363" spans="1:16" x14ac:dyDescent="0.2">
      <c r="A363" s="208"/>
      <c r="B363" s="206" t="s">
        <v>2526</v>
      </c>
      <c r="C363" s="206">
        <v>8136</v>
      </c>
      <c r="D363" s="206"/>
      <c r="E363" s="206"/>
      <c r="F363" s="206"/>
      <c r="G363" s="206"/>
      <c r="H363" s="208"/>
      <c r="I363" s="208"/>
      <c r="J363" s="208"/>
      <c r="K363" s="208"/>
      <c r="L363" s="208"/>
      <c r="M363" s="208"/>
      <c r="N363" s="208"/>
      <c r="O363" s="208"/>
      <c r="P363" s="207"/>
    </row>
    <row r="364" spans="1:16" x14ac:dyDescent="0.2">
      <c r="A364" s="208"/>
      <c r="B364" s="206" t="s">
        <v>2527</v>
      </c>
      <c r="C364" s="206">
        <v>8140</v>
      </c>
      <c r="D364" s="206"/>
      <c r="E364" s="206"/>
      <c r="F364" s="206"/>
      <c r="G364" s="206"/>
      <c r="H364" s="208"/>
      <c r="I364" s="208"/>
      <c r="J364" s="208"/>
      <c r="K364" s="208"/>
      <c r="L364" s="208"/>
      <c r="M364" s="208"/>
      <c r="N364" s="208"/>
      <c r="O364" s="208"/>
      <c r="P364" s="207"/>
    </row>
    <row r="365" spans="1:16" x14ac:dyDescent="0.2">
      <c r="A365" s="208"/>
      <c r="B365" s="206" t="s">
        <v>2528</v>
      </c>
      <c r="C365" s="206">
        <v>4956</v>
      </c>
      <c r="D365" s="206"/>
      <c r="E365" s="206"/>
      <c r="F365" s="206"/>
      <c r="G365" s="206"/>
      <c r="H365" s="208"/>
      <c r="I365" s="208"/>
      <c r="J365" s="208"/>
      <c r="K365" s="208"/>
      <c r="L365" s="208"/>
      <c r="M365" s="208"/>
      <c r="N365" s="208"/>
      <c r="O365" s="208"/>
      <c r="P365" s="207"/>
    </row>
    <row r="366" spans="1:16" x14ac:dyDescent="0.2">
      <c r="A366" s="208"/>
      <c r="B366" s="206" t="s">
        <v>2529</v>
      </c>
      <c r="C366" s="206">
        <v>4963</v>
      </c>
      <c r="D366" s="206"/>
      <c r="E366" s="206"/>
      <c r="F366" s="206"/>
      <c r="G366" s="206"/>
      <c r="H366" s="208"/>
      <c r="I366" s="208"/>
      <c r="J366" s="208"/>
      <c r="K366" s="208"/>
      <c r="L366" s="208"/>
      <c r="M366" s="208"/>
      <c r="N366" s="208"/>
      <c r="O366" s="208"/>
      <c r="P366" s="207"/>
    </row>
    <row r="367" spans="1:16" x14ac:dyDescent="0.2">
      <c r="A367" s="208"/>
      <c r="B367" s="206" t="s">
        <v>2530</v>
      </c>
      <c r="C367" s="206">
        <v>1673</v>
      </c>
      <c r="D367" s="206"/>
      <c r="E367" s="206"/>
      <c r="F367" s="206"/>
      <c r="G367" s="206"/>
      <c r="H367" s="208"/>
      <c r="I367" s="208"/>
      <c r="J367" s="208"/>
      <c r="K367" s="208"/>
      <c r="L367" s="208"/>
      <c r="M367" s="208"/>
      <c r="N367" s="208"/>
      <c r="O367" s="208"/>
      <c r="P367" s="207"/>
    </row>
    <row r="368" spans="1:16" x14ac:dyDescent="0.2">
      <c r="A368" s="208"/>
      <c r="B368" s="206" t="s">
        <v>2531</v>
      </c>
      <c r="C368" s="206">
        <v>2422</v>
      </c>
      <c r="D368" s="206"/>
      <c r="E368" s="206"/>
      <c r="F368" s="206"/>
      <c r="G368" s="206"/>
      <c r="H368" s="208"/>
      <c r="I368" s="208"/>
      <c r="J368" s="208"/>
      <c r="K368" s="208"/>
      <c r="L368" s="208"/>
      <c r="M368" s="208"/>
      <c r="N368" s="208"/>
      <c r="O368" s="208"/>
      <c r="P368" s="207"/>
    </row>
    <row r="369" spans="1:16" x14ac:dyDescent="0.2">
      <c r="A369" s="208"/>
      <c r="B369" s="206" t="s">
        <v>2532</v>
      </c>
      <c r="C369" s="206">
        <v>5019</v>
      </c>
      <c r="D369" s="206"/>
      <c r="E369" s="206"/>
      <c r="F369" s="206"/>
      <c r="G369" s="206"/>
      <c r="H369" s="208"/>
      <c r="I369" s="208"/>
      <c r="J369" s="208"/>
      <c r="K369" s="208"/>
      <c r="L369" s="208"/>
      <c r="M369" s="208"/>
      <c r="N369" s="208"/>
      <c r="O369" s="208"/>
      <c r="P369" s="207"/>
    </row>
    <row r="370" spans="1:16" x14ac:dyDescent="0.2">
      <c r="A370" s="208"/>
      <c r="B370" s="206" t="s">
        <v>2533</v>
      </c>
      <c r="C370" s="206">
        <v>5026</v>
      </c>
      <c r="D370" s="206"/>
      <c r="E370" s="206"/>
      <c r="F370" s="206"/>
      <c r="G370" s="206"/>
      <c r="H370" s="208"/>
      <c r="I370" s="208"/>
      <c r="J370" s="208"/>
      <c r="K370" s="208"/>
      <c r="L370" s="208"/>
      <c r="M370" s="208"/>
      <c r="N370" s="208"/>
      <c r="O370" s="208"/>
      <c r="P370" s="207"/>
    </row>
    <row r="371" spans="1:16" x14ac:dyDescent="0.2">
      <c r="A371" s="208"/>
      <c r="B371" s="206" t="s">
        <v>2534</v>
      </c>
      <c r="C371" s="206">
        <v>5068</v>
      </c>
      <c r="D371" s="206"/>
      <c r="E371" s="206"/>
      <c r="F371" s="206"/>
      <c r="G371" s="206"/>
      <c r="H371" s="208"/>
      <c r="I371" s="208"/>
      <c r="J371" s="208"/>
      <c r="K371" s="208"/>
      <c r="L371" s="208"/>
      <c r="M371" s="208"/>
      <c r="N371" s="208"/>
      <c r="O371" s="208"/>
      <c r="P371" s="207"/>
    </row>
    <row r="372" spans="1:16" x14ac:dyDescent="0.2">
      <c r="A372" s="208"/>
      <c r="B372" s="206" t="s">
        <v>2535</v>
      </c>
      <c r="C372" s="206">
        <v>5100</v>
      </c>
      <c r="D372" s="206"/>
      <c r="E372" s="206"/>
      <c r="F372" s="206"/>
      <c r="G372" s="206"/>
      <c r="H372" s="208"/>
      <c r="I372" s="208"/>
      <c r="J372" s="208"/>
      <c r="K372" s="208"/>
      <c r="L372" s="208"/>
      <c r="M372" s="208"/>
      <c r="N372" s="208"/>
      <c r="O372" s="208"/>
      <c r="P372" s="207"/>
    </row>
    <row r="373" spans="1:16" x14ac:dyDescent="0.2">
      <c r="A373" s="208"/>
      <c r="B373" s="206" t="s">
        <v>2536</v>
      </c>
      <c r="C373" s="206">
        <v>8121</v>
      </c>
      <c r="D373" s="206"/>
      <c r="E373" s="206"/>
      <c r="F373" s="206"/>
      <c r="G373" s="206"/>
      <c r="H373" s="208"/>
      <c r="I373" s="208"/>
      <c r="J373" s="208"/>
      <c r="K373" s="208"/>
      <c r="L373" s="208"/>
      <c r="M373" s="208"/>
      <c r="N373" s="208"/>
      <c r="O373" s="208"/>
      <c r="P373" s="207"/>
    </row>
    <row r="374" spans="1:16" x14ac:dyDescent="0.2">
      <c r="A374" s="208"/>
      <c r="B374" s="206" t="s">
        <v>2537</v>
      </c>
      <c r="C374" s="206">
        <v>8001</v>
      </c>
      <c r="D374" s="206"/>
      <c r="E374" s="206"/>
      <c r="F374" s="206"/>
      <c r="G374" s="206"/>
      <c r="H374" s="208"/>
      <c r="I374" s="208"/>
      <c r="J374" s="208"/>
      <c r="K374" s="208"/>
      <c r="L374" s="208"/>
      <c r="M374" s="208"/>
      <c r="N374" s="208"/>
      <c r="O374" s="208"/>
      <c r="P374" s="207"/>
    </row>
    <row r="375" spans="1:16" x14ac:dyDescent="0.2">
      <c r="A375" s="208"/>
      <c r="B375" s="206" t="s">
        <v>2538</v>
      </c>
      <c r="C375" s="206">
        <v>5124</v>
      </c>
      <c r="D375" s="206"/>
      <c r="E375" s="206"/>
      <c r="F375" s="206"/>
      <c r="G375" s="206"/>
      <c r="H375" s="208"/>
      <c r="I375" s="208"/>
      <c r="J375" s="208"/>
      <c r="K375" s="208"/>
      <c r="L375" s="208"/>
      <c r="M375" s="208"/>
      <c r="N375" s="208"/>
      <c r="O375" s="208"/>
      <c r="P375" s="207"/>
    </row>
    <row r="376" spans="1:16" x14ac:dyDescent="0.2">
      <c r="A376" s="208"/>
      <c r="B376" s="206" t="s">
        <v>2539</v>
      </c>
      <c r="C376" s="206">
        <v>5130</v>
      </c>
      <c r="D376" s="206"/>
      <c r="E376" s="206"/>
      <c r="F376" s="206"/>
      <c r="G376" s="206"/>
      <c r="H376" s="208"/>
      <c r="I376" s="208"/>
      <c r="J376" s="208"/>
      <c r="K376" s="208"/>
      <c r="L376" s="208"/>
      <c r="M376" s="208"/>
      <c r="N376" s="208"/>
      <c r="O376" s="208"/>
      <c r="P376" s="207"/>
    </row>
    <row r="377" spans="1:16" x14ac:dyDescent="0.2">
      <c r="A377" s="208"/>
      <c r="B377" s="206" t="s">
        <v>2540</v>
      </c>
      <c r="C377" s="206">
        <v>5138</v>
      </c>
      <c r="D377" s="206"/>
      <c r="E377" s="206"/>
      <c r="F377" s="206"/>
      <c r="G377" s="206"/>
      <c r="H377" s="208"/>
      <c r="I377" s="208"/>
      <c r="J377" s="208"/>
      <c r="K377" s="208"/>
      <c r="L377" s="208"/>
      <c r="M377" s="208"/>
      <c r="N377" s="208"/>
      <c r="O377" s="208"/>
      <c r="P377" s="207"/>
    </row>
    <row r="378" spans="1:16" x14ac:dyDescent="0.2">
      <c r="A378" s="208"/>
      <c r="B378" s="206" t="s">
        <v>2541</v>
      </c>
      <c r="C378" s="206">
        <v>5258</v>
      </c>
      <c r="D378" s="206"/>
      <c r="E378" s="206"/>
      <c r="F378" s="206"/>
      <c r="G378" s="206"/>
      <c r="H378" s="208"/>
      <c r="I378" s="208"/>
      <c r="J378" s="208"/>
      <c r="K378" s="208"/>
      <c r="L378" s="208"/>
      <c r="M378" s="208"/>
      <c r="N378" s="208"/>
      <c r="O378" s="208"/>
      <c r="P378" s="207"/>
    </row>
    <row r="379" spans="1:16" x14ac:dyDescent="0.2">
      <c r="A379" s="208"/>
      <c r="B379" s="206" t="s">
        <v>2542</v>
      </c>
      <c r="C379" s="206">
        <v>5264</v>
      </c>
      <c r="D379" s="206"/>
      <c r="E379" s="206"/>
      <c r="F379" s="206"/>
      <c r="G379" s="206"/>
      <c r="H379" s="208"/>
      <c r="I379" s="208"/>
      <c r="J379" s="208"/>
      <c r="K379" s="208"/>
      <c r="L379" s="208"/>
      <c r="M379" s="208"/>
      <c r="N379" s="208"/>
      <c r="O379" s="208"/>
      <c r="P379" s="207"/>
    </row>
    <row r="380" spans="1:16" x14ac:dyDescent="0.2">
      <c r="A380" s="208"/>
      <c r="B380" s="206" t="s">
        <v>2543</v>
      </c>
      <c r="C380" s="206">
        <v>5271</v>
      </c>
      <c r="D380" s="206"/>
      <c r="E380" s="206"/>
      <c r="F380" s="206"/>
      <c r="G380" s="206"/>
      <c r="H380" s="208"/>
      <c r="I380" s="208"/>
      <c r="J380" s="208"/>
      <c r="K380" s="208"/>
      <c r="L380" s="208"/>
      <c r="M380" s="208"/>
      <c r="N380" s="208"/>
      <c r="O380" s="208"/>
      <c r="P380" s="207"/>
    </row>
    <row r="381" spans="1:16" x14ac:dyDescent="0.2">
      <c r="A381" s="208"/>
      <c r="B381" s="206" t="s">
        <v>2544</v>
      </c>
      <c r="C381" s="206">
        <v>5278</v>
      </c>
      <c r="D381" s="206"/>
      <c r="E381" s="206"/>
      <c r="F381" s="206"/>
      <c r="G381" s="206"/>
      <c r="H381" s="208"/>
      <c r="I381" s="208"/>
      <c r="J381" s="208"/>
      <c r="K381" s="208"/>
      <c r="L381" s="208"/>
      <c r="M381" s="208"/>
      <c r="N381" s="208"/>
      <c r="O381" s="208"/>
      <c r="P381" s="207"/>
    </row>
    <row r="382" spans="1:16" x14ac:dyDescent="0.2">
      <c r="A382" s="208"/>
      <c r="B382" s="206" t="s">
        <v>2545</v>
      </c>
      <c r="C382" s="206">
        <v>5306</v>
      </c>
      <c r="D382" s="206"/>
      <c r="E382" s="206"/>
      <c r="F382" s="206"/>
      <c r="G382" s="206"/>
      <c r="H382" s="208"/>
      <c r="I382" s="208"/>
      <c r="J382" s="208"/>
      <c r="K382" s="208"/>
      <c r="L382" s="208"/>
      <c r="M382" s="208"/>
      <c r="N382" s="208"/>
      <c r="O382" s="208"/>
      <c r="P382" s="207"/>
    </row>
    <row r="383" spans="1:16" x14ac:dyDescent="0.2">
      <c r="A383" s="208"/>
      <c r="B383" s="206" t="s">
        <v>2546</v>
      </c>
      <c r="C383" s="206">
        <v>5348</v>
      </c>
      <c r="D383" s="206"/>
      <c r="E383" s="206"/>
      <c r="F383" s="206"/>
      <c r="G383" s="206"/>
      <c r="H383" s="208"/>
      <c r="I383" s="208"/>
      <c r="J383" s="208"/>
      <c r="K383" s="208"/>
      <c r="L383" s="208"/>
      <c r="M383" s="208"/>
      <c r="N383" s="208"/>
      <c r="O383" s="208"/>
      <c r="P383" s="207"/>
    </row>
    <row r="384" spans="1:16" x14ac:dyDescent="0.2">
      <c r="A384" s="208"/>
      <c r="B384" s="206" t="s">
        <v>2547</v>
      </c>
      <c r="C384" s="206">
        <v>5355</v>
      </c>
      <c r="D384" s="206"/>
      <c r="E384" s="206"/>
      <c r="F384" s="206"/>
      <c r="G384" s="206"/>
      <c r="H384" s="208"/>
      <c r="I384" s="208"/>
      <c r="J384" s="208"/>
      <c r="K384" s="208"/>
      <c r="L384" s="208"/>
      <c r="M384" s="208"/>
      <c r="N384" s="208"/>
      <c r="O384" s="208"/>
      <c r="P384" s="207"/>
    </row>
    <row r="385" spans="1:16" x14ac:dyDescent="0.2">
      <c r="A385" s="208"/>
      <c r="B385" s="206" t="s">
        <v>2548</v>
      </c>
      <c r="C385" s="206">
        <v>5362</v>
      </c>
      <c r="D385" s="206"/>
      <c r="E385" s="206"/>
      <c r="F385" s="206"/>
      <c r="G385" s="206"/>
      <c r="H385" s="208"/>
      <c r="I385" s="208"/>
      <c r="J385" s="208"/>
      <c r="K385" s="208"/>
      <c r="L385" s="208"/>
      <c r="M385" s="208"/>
      <c r="N385" s="208"/>
      <c r="O385" s="208"/>
      <c r="P385" s="207"/>
    </row>
    <row r="386" spans="1:16" x14ac:dyDescent="0.2">
      <c r="A386" s="208"/>
      <c r="B386" s="206" t="s">
        <v>2549</v>
      </c>
      <c r="C386" s="206">
        <v>5369</v>
      </c>
      <c r="D386" s="206"/>
      <c r="E386" s="206"/>
      <c r="F386" s="206"/>
      <c r="G386" s="206"/>
      <c r="H386" s="208"/>
      <c r="I386" s="208"/>
      <c r="J386" s="208"/>
      <c r="K386" s="208"/>
      <c r="L386" s="208"/>
      <c r="M386" s="208"/>
      <c r="N386" s="208"/>
      <c r="O386" s="208"/>
      <c r="P386" s="207"/>
    </row>
    <row r="387" spans="1:16" x14ac:dyDescent="0.2">
      <c r="A387" s="208"/>
      <c r="B387" s="206" t="s">
        <v>2550</v>
      </c>
      <c r="C387" s="206">
        <v>5376</v>
      </c>
      <c r="D387" s="206"/>
      <c r="E387" s="206"/>
      <c r="F387" s="206"/>
      <c r="G387" s="206"/>
      <c r="H387" s="208"/>
      <c r="I387" s="208"/>
      <c r="J387" s="208"/>
      <c r="K387" s="208"/>
      <c r="L387" s="208"/>
      <c r="M387" s="208"/>
      <c r="N387" s="208"/>
      <c r="O387" s="208"/>
      <c r="P387" s="207"/>
    </row>
    <row r="388" spans="1:16" x14ac:dyDescent="0.2">
      <c r="A388" s="208"/>
      <c r="B388" s="206" t="s">
        <v>2551</v>
      </c>
      <c r="C388" s="206">
        <v>5390</v>
      </c>
      <c r="D388" s="206"/>
      <c r="E388" s="206"/>
      <c r="F388" s="206"/>
      <c r="G388" s="206"/>
      <c r="H388" s="208"/>
      <c r="I388" s="208"/>
      <c r="J388" s="208"/>
      <c r="K388" s="208"/>
      <c r="L388" s="208"/>
      <c r="M388" s="208"/>
      <c r="N388" s="208"/>
      <c r="O388" s="208"/>
      <c r="P388" s="207"/>
    </row>
    <row r="389" spans="1:16" x14ac:dyDescent="0.2">
      <c r="A389" s="208"/>
      <c r="B389" s="206" t="s">
        <v>2552</v>
      </c>
      <c r="C389" s="206">
        <v>5397</v>
      </c>
      <c r="D389" s="206"/>
      <c r="E389" s="206"/>
      <c r="F389" s="206"/>
      <c r="G389" s="206"/>
      <c r="H389" s="208"/>
      <c r="I389" s="208"/>
      <c r="J389" s="208"/>
      <c r="K389" s="208"/>
      <c r="L389" s="208"/>
      <c r="M389" s="208"/>
      <c r="N389" s="208"/>
      <c r="O389" s="208"/>
      <c r="P389" s="207"/>
    </row>
    <row r="390" spans="1:16" x14ac:dyDescent="0.2">
      <c r="A390" s="208"/>
      <c r="B390" s="206" t="s">
        <v>2553</v>
      </c>
      <c r="C390" s="206">
        <v>5432</v>
      </c>
      <c r="D390" s="206"/>
      <c r="E390" s="206"/>
      <c r="F390" s="206"/>
      <c r="G390" s="206"/>
      <c r="H390" s="208"/>
      <c r="I390" s="208"/>
      <c r="J390" s="208"/>
      <c r="K390" s="208"/>
      <c r="L390" s="208"/>
      <c r="M390" s="208"/>
      <c r="N390" s="208"/>
      <c r="O390" s="208"/>
      <c r="P390" s="207"/>
    </row>
    <row r="391" spans="1:16" x14ac:dyDescent="0.2">
      <c r="A391" s="208"/>
      <c r="B391" s="206" t="s">
        <v>2554</v>
      </c>
      <c r="C391" s="206">
        <v>5439</v>
      </c>
      <c r="D391" s="206"/>
      <c r="E391" s="206"/>
      <c r="F391" s="206"/>
      <c r="G391" s="206"/>
      <c r="H391" s="208"/>
      <c r="I391" s="208"/>
      <c r="J391" s="208"/>
      <c r="K391" s="208"/>
      <c r="L391" s="208"/>
      <c r="M391" s="208"/>
      <c r="N391" s="208"/>
      <c r="O391" s="208"/>
      <c r="P391" s="207"/>
    </row>
    <row r="392" spans="1:16" x14ac:dyDescent="0.2">
      <c r="A392" s="208"/>
      <c r="B392" s="206" t="s">
        <v>2555</v>
      </c>
      <c r="C392" s="206">
        <v>4522</v>
      </c>
      <c r="D392" s="206"/>
      <c r="E392" s="206"/>
      <c r="F392" s="206"/>
      <c r="G392" s="206"/>
      <c r="H392" s="208"/>
      <c r="I392" s="208"/>
      <c r="J392" s="208"/>
      <c r="K392" s="208"/>
      <c r="L392" s="208"/>
      <c r="M392" s="208"/>
      <c r="N392" s="208"/>
      <c r="O392" s="208"/>
      <c r="P392" s="207"/>
    </row>
    <row r="393" spans="1:16" x14ac:dyDescent="0.2">
      <c r="A393" s="208"/>
      <c r="B393" s="206" t="s">
        <v>2556</v>
      </c>
      <c r="C393" s="206">
        <v>5457</v>
      </c>
      <c r="D393" s="206"/>
      <c r="E393" s="206"/>
      <c r="F393" s="206"/>
      <c r="G393" s="206"/>
      <c r="H393" s="208"/>
      <c r="I393" s="208"/>
      <c r="J393" s="208"/>
      <c r="K393" s="208"/>
      <c r="L393" s="208"/>
      <c r="M393" s="208"/>
      <c r="N393" s="208"/>
      <c r="O393" s="208"/>
      <c r="P393" s="207"/>
    </row>
    <row r="394" spans="1:16" x14ac:dyDescent="0.2">
      <c r="A394" s="208"/>
      <c r="B394" s="206" t="s">
        <v>2557</v>
      </c>
      <c r="C394" s="206">
        <v>2485</v>
      </c>
      <c r="D394" s="206"/>
      <c r="E394" s="206"/>
      <c r="F394" s="206"/>
      <c r="G394" s="206"/>
      <c r="H394" s="208"/>
      <c r="I394" s="208"/>
      <c r="J394" s="208"/>
      <c r="K394" s="208"/>
      <c r="L394" s="208"/>
      <c r="M394" s="208"/>
      <c r="N394" s="208"/>
      <c r="O394" s="208"/>
      <c r="P394" s="207"/>
    </row>
    <row r="395" spans="1:16" x14ac:dyDescent="0.2">
      <c r="A395" s="208"/>
      <c r="B395" s="206" t="s">
        <v>2558</v>
      </c>
      <c r="C395" s="206">
        <v>5460</v>
      </c>
      <c r="D395" s="206"/>
      <c r="E395" s="206"/>
      <c r="F395" s="206"/>
      <c r="G395" s="206"/>
      <c r="H395" s="208"/>
      <c r="I395" s="208"/>
      <c r="J395" s="208"/>
      <c r="K395" s="208"/>
      <c r="L395" s="208"/>
      <c r="M395" s="208"/>
      <c r="N395" s="208"/>
      <c r="O395" s="208"/>
      <c r="P395" s="207"/>
    </row>
    <row r="396" spans="1:16" x14ac:dyDescent="0.2">
      <c r="A396" s="208"/>
      <c r="B396" s="206" t="s">
        <v>2559</v>
      </c>
      <c r="C396" s="206">
        <v>5467</v>
      </c>
      <c r="D396" s="206"/>
      <c r="E396" s="206"/>
      <c r="F396" s="206"/>
      <c r="G396" s="206"/>
      <c r="H396" s="208"/>
      <c r="I396" s="208"/>
      <c r="J396" s="208"/>
      <c r="K396" s="208"/>
      <c r="L396" s="208"/>
      <c r="M396" s="208"/>
      <c r="N396" s="208"/>
      <c r="O396" s="208"/>
      <c r="P396" s="207"/>
    </row>
    <row r="397" spans="1:16" x14ac:dyDescent="0.2">
      <c r="A397" s="208"/>
      <c r="B397" s="206" t="s">
        <v>2560</v>
      </c>
      <c r="C397" s="206">
        <v>5474</v>
      </c>
      <c r="D397" s="206"/>
      <c r="E397" s="206"/>
      <c r="F397" s="206"/>
      <c r="G397" s="206"/>
      <c r="H397" s="208"/>
      <c r="I397" s="208"/>
      <c r="J397" s="208"/>
      <c r="K397" s="208"/>
      <c r="L397" s="208"/>
      <c r="M397" s="208"/>
      <c r="N397" s="208"/>
      <c r="O397" s="208"/>
      <c r="P397" s="207"/>
    </row>
    <row r="398" spans="1:16" x14ac:dyDescent="0.2">
      <c r="A398" s="208"/>
      <c r="B398" s="206" t="s">
        <v>2561</v>
      </c>
      <c r="C398" s="206">
        <v>5586</v>
      </c>
      <c r="D398" s="206"/>
      <c r="E398" s="206"/>
      <c r="F398" s="206"/>
      <c r="G398" s="206"/>
      <c r="H398" s="208"/>
      <c r="I398" s="208"/>
      <c r="J398" s="208"/>
      <c r="K398" s="208"/>
      <c r="L398" s="208"/>
      <c r="M398" s="208"/>
      <c r="N398" s="208"/>
      <c r="O398" s="208"/>
      <c r="P398" s="207"/>
    </row>
    <row r="399" spans="1:16" x14ac:dyDescent="0.2">
      <c r="A399" s="208"/>
      <c r="B399" s="206" t="s">
        <v>2562</v>
      </c>
      <c r="C399" s="206">
        <v>5593</v>
      </c>
      <c r="D399" s="206"/>
      <c r="E399" s="206"/>
      <c r="F399" s="206"/>
      <c r="G399" s="206"/>
      <c r="H399" s="208"/>
      <c r="I399" s="208"/>
      <c r="J399" s="208"/>
      <c r="K399" s="208"/>
      <c r="L399" s="208"/>
      <c r="M399" s="208"/>
      <c r="N399" s="208"/>
      <c r="O399" s="208"/>
      <c r="P399" s="207"/>
    </row>
    <row r="400" spans="1:16" x14ac:dyDescent="0.2">
      <c r="A400" s="208"/>
      <c r="B400" s="206" t="s">
        <v>2563</v>
      </c>
      <c r="C400" s="206">
        <v>5607</v>
      </c>
      <c r="D400" s="206"/>
      <c r="E400" s="206"/>
      <c r="F400" s="206"/>
      <c r="G400" s="206"/>
      <c r="H400" s="208"/>
      <c r="I400" s="208"/>
      <c r="J400" s="208"/>
      <c r="K400" s="208"/>
      <c r="L400" s="208"/>
      <c r="M400" s="208"/>
      <c r="N400" s="208"/>
      <c r="O400" s="208"/>
      <c r="P400" s="207"/>
    </row>
    <row r="401" spans="1:16" x14ac:dyDescent="0.2">
      <c r="A401" s="208"/>
      <c r="B401" s="206" t="s">
        <v>2564</v>
      </c>
      <c r="C401" s="206">
        <v>5614</v>
      </c>
      <c r="D401" s="206"/>
      <c r="E401" s="206"/>
      <c r="F401" s="206"/>
      <c r="G401" s="206"/>
      <c r="H401" s="208"/>
      <c r="I401" s="208"/>
      <c r="J401" s="208"/>
      <c r="K401" s="208"/>
      <c r="L401" s="208"/>
      <c r="M401" s="208"/>
      <c r="N401" s="208"/>
      <c r="O401" s="208"/>
      <c r="P401" s="207"/>
    </row>
    <row r="402" spans="1:16" x14ac:dyDescent="0.2">
      <c r="A402" s="208"/>
      <c r="B402" s="206" t="s">
        <v>2565</v>
      </c>
      <c r="C402" s="206">
        <v>3542</v>
      </c>
      <c r="D402" s="206"/>
      <c r="E402" s="206"/>
      <c r="F402" s="206"/>
      <c r="G402" s="206"/>
      <c r="H402" s="208"/>
      <c r="I402" s="208"/>
      <c r="J402" s="208"/>
      <c r="K402" s="208"/>
      <c r="L402" s="208"/>
      <c r="M402" s="208"/>
      <c r="N402" s="208"/>
      <c r="O402" s="208"/>
      <c r="P402" s="207"/>
    </row>
    <row r="403" spans="1:16" x14ac:dyDescent="0.2">
      <c r="A403" s="208"/>
      <c r="B403" s="206" t="s">
        <v>2566</v>
      </c>
      <c r="C403" s="206">
        <v>5621</v>
      </c>
      <c r="D403" s="206"/>
      <c r="E403" s="206"/>
      <c r="F403" s="206"/>
      <c r="G403" s="206"/>
      <c r="H403" s="208"/>
      <c r="I403" s="208"/>
      <c r="J403" s="208"/>
      <c r="K403" s="208"/>
      <c r="L403" s="208"/>
      <c r="M403" s="208"/>
      <c r="N403" s="208"/>
      <c r="O403" s="208"/>
      <c r="P403" s="207"/>
    </row>
    <row r="404" spans="1:16" x14ac:dyDescent="0.2">
      <c r="A404" s="208"/>
      <c r="B404" s="206" t="s">
        <v>2567</v>
      </c>
      <c r="C404" s="206">
        <v>5628</v>
      </c>
      <c r="D404" s="206"/>
      <c r="E404" s="206"/>
      <c r="F404" s="206"/>
      <c r="G404" s="206"/>
      <c r="H404" s="208"/>
      <c r="I404" s="208"/>
      <c r="J404" s="208"/>
      <c r="K404" s="208"/>
      <c r="L404" s="208"/>
      <c r="M404" s="208"/>
      <c r="N404" s="208"/>
      <c r="O404" s="208"/>
      <c r="P404" s="207"/>
    </row>
    <row r="405" spans="1:16" x14ac:dyDescent="0.2">
      <c r="A405" s="208"/>
      <c r="B405" s="206" t="s">
        <v>2568</v>
      </c>
      <c r="C405" s="206">
        <v>5642</v>
      </c>
      <c r="D405" s="206"/>
      <c r="E405" s="206"/>
      <c r="F405" s="206"/>
      <c r="G405" s="206"/>
      <c r="H405" s="208"/>
      <c r="I405" s="208"/>
      <c r="J405" s="208"/>
      <c r="K405" s="208"/>
      <c r="L405" s="208"/>
      <c r="M405" s="208"/>
      <c r="N405" s="208"/>
      <c r="O405" s="208"/>
      <c r="P405" s="207"/>
    </row>
    <row r="406" spans="1:16" x14ac:dyDescent="0.2">
      <c r="A406" s="208"/>
      <c r="B406" s="206" t="s">
        <v>2569</v>
      </c>
      <c r="C406" s="206">
        <v>5656</v>
      </c>
      <c r="D406" s="206"/>
      <c r="E406" s="206"/>
      <c r="F406" s="206"/>
      <c r="G406" s="206"/>
      <c r="H406" s="208"/>
      <c r="I406" s="208"/>
      <c r="J406" s="208"/>
      <c r="K406" s="208"/>
      <c r="L406" s="208"/>
      <c r="M406" s="208"/>
      <c r="N406" s="208"/>
      <c r="O406" s="208"/>
      <c r="P406" s="207"/>
    </row>
    <row r="407" spans="1:16" x14ac:dyDescent="0.2">
      <c r="A407" s="208"/>
      <c r="B407" s="206" t="s">
        <v>2011</v>
      </c>
      <c r="C407" s="206">
        <v>5663</v>
      </c>
      <c r="D407" s="206"/>
      <c r="E407" s="206"/>
      <c r="F407" s="206"/>
      <c r="G407" s="206"/>
      <c r="H407" s="208"/>
      <c r="I407" s="208"/>
      <c r="J407" s="208"/>
      <c r="K407" s="208"/>
      <c r="L407" s="208"/>
      <c r="M407" s="208"/>
      <c r="N407" s="208"/>
      <c r="O407" s="208"/>
      <c r="P407" s="207"/>
    </row>
    <row r="408" spans="1:16" x14ac:dyDescent="0.2">
      <c r="A408" s="208"/>
      <c r="B408" s="206" t="s">
        <v>2570</v>
      </c>
      <c r="C408" s="206">
        <v>5670</v>
      </c>
      <c r="D408" s="206"/>
      <c r="E408" s="206"/>
      <c r="F408" s="206"/>
      <c r="G408" s="206"/>
      <c r="H408" s="208"/>
      <c r="I408" s="208"/>
      <c r="J408" s="208"/>
      <c r="K408" s="208"/>
      <c r="L408" s="208"/>
      <c r="M408" s="208"/>
      <c r="N408" s="208"/>
      <c r="O408" s="208"/>
      <c r="P408" s="207"/>
    </row>
    <row r="409" spans="1:16" x14ac:dyDescent="0.2">
      <c r="A409" s="208"/>
      <c r="B409" s="206" t="s">
        <v>2571</v>
      </c>
      <c r="C409" s="206">
        <v>3510</v>
      </c>
      <c r="D409" s="206"/>
      <c r="E409" s="206"/>
      <c r="F409" s="206"/>
      <c r="G409" s="206"/>
      <c r="H409" s="208"/>
      <c r="I409" s="208"/>
      <c r="J409" s="208"/>
      <c r="K409" s="208"/>
      <c r="L409" s="208"/>
      <c r="M409" s="208"/>
      <c r="N409" s="208"/>
      <c r="O409" s="208"/>
      <c r="P409" s="207"/>
    </row>
    <row r="410" spans="1:16" x14ac:dyDescent="0.2">
      <c r="A410" s="208"/>
      <c r="B410" s="206" t="s">
        <v>2572</v>
      </c>
      <c r="C410" s="206">
        <v>8115</v>
      </c>
      <c r="D410" s="206"/>
      <c r="E410" s="206"/>
      <c r="F410" s="206"/>
      <c r="G410" s="206"/>
      <c r="H410" s="208"/>
      <c r="I410" s="208"/>
      <c r="J410" s="208"/>
      <c r="K410" s="208"/>
      <c r="L410" s="208"/>
      <c r="M410" s="208"/>
      <c r="N410" s="208"/>
      <c r="O410" s="208"/>
      <c r="P410" s="207"/>
    </row>
    <row r="411" spans="1:16" x14ac:dyDescent="0.2">
      <c r="A411" s="208"/>
      <c r="B411" s="206" t="s">
        <v>2573</v>
      </c>
      <c r="C411" s="206">
        <v>8149</v>
      </c>
      <c r="D411" s="206"/>
      <c r="E411" s="206"/>
      <c r="F411" s="206"/>
      <c r="G411" s="206"/>
      <c r="H411" s="208"/>
      <c r="I411" s="208"/>
      <c r="J411" s="208"/>
      <c r="K411" s="208"/>
      <c r="L411" s="208"/>
      <c r="M411" s="208"/>
      <c r="N411" s="208"/>
      <c r="O411" s="208"/>
      <c r="P411" s="207"/>
    </row>
    <row r="412" spans="1:16" x14ac:dyDescent="0.2">
      <c r="A412" s="208"/>
      <c r="B412" s="206" t="s">
        <v>2574</v>
      </c>
      <c r="C412" s="206">
        <v>8023</v>
      </c>
      <c r="D412" s="206"/>
      <c r="E412" s="206"/>
      <c r="F412" s="206"/>
      <c r="G412" s="206"/>
      <c r="H412" s="208"/>
      <c r="I412" s="208"/>
      <c r="J412" s="208"/>
      <c r="K412" s="208"/>
      <c r="L412" s="208"/>
      <c r="M412" s="208"/>
      <c r="N412" s="208"/>
      <c r="O412" s="208"/>
      <c r="P412" s="207"/>
    </row>
    <row r="413" spans="1:16" x14ac:dyDescent="0.2">
      <c r="A413" s="208"/>
      <c r="B413" s="206" t="s">
        <v>2575</v>
      </c>
      <c r="C413" s="206">
        <v>5726</v>
      </c>
      <c r="D413" s="206"/>
      <c r="E413" s="206"/>
      <c r="F413" s="206"/>
      <c r="G413" s="206"/>
      <c r="H413" s="208"/>
      <c r="I413" s="208"/>
      <c r="J413" s="208"/>
      <c r="K413" s="208"/>
      <c r="L413" s="208"/>
      <c r="M413" s="208"/>
      <c r="N413" s="208"/>
      <c r="O413" s="208"/>
      <c r="P413" s="207"/>
    </row>
    <row r="414" spans="1:16" x14ac:dyDescent="0.2">
      <c r="A414" s="208"/>
      <c r="B414" s="206" t="s">
        <v>2576</v>
      </c>
      <c r="C414" s="206">
        <v>5733</v>
      </c>
      <c r="D414" s="206"/>
      <c r="E414" s="206"/>
      <c r="F414" s="206"/>
      <c r="G414" s="206"/>
      <c r="H414" s="208"/>
      <c r="I414" s="208"/>
      <c r="J414" s="208"/>
      <c r="K414" s="208"/>
      <c r="L414" s="208"/>
      <c r="M414" s="208"/>
      <c r="N414" s="208"/>
      <c r="O414" s="208"/>
      <c r="P414" s="207"/>
    </row>
    <row r="415" spans="1:16" x14ac:dyDescent="0.2">
      <c r="A415" s="208"/>
      <c r="B415" s="206" t="s">
        <v>2577</v>
      </c>
      <c r="C415" s="206">
        <v>5740</v>
      </c>
      <c r="D415" s="206"/>
      <c r="E415" s="206"/>
      <c r="F415" s="206"/>
      <c r="G415" s="206"/>
      <c r="H415" s="208"/>
      <c r="I415" s="208"/>
      <c r="J415" s="208"/>
      <c r="K415" s="208"/>
      <c r="L415" s="208"/>
      <c r="M415" s="208"/>
      <c r="N415" s="208"/>
      <c r="O415" s="208"/>
      <c r="P415" s="207"/>
    </row>
    <row r="416" spans="1:16" x14ac:dyDescent="0.2">
      <c r="A416" s="208"/>
      <c r="B416" s="206" t="s">
        <v>2578</v>
      </c>
      <c r="C416" s="206">
        <v>5747</v>
      </c>
      <c r="D416" s="206"/>
      <c r="E416" s="206"/>
      <c r="F416" s="206"/>
      <c r="G416" s="206"/>
      <c r="H416" s="208"/>
      <c r="I416" s="208"/>
      <c r="J416" s="208"/>
      <c r="K416" s="208"/>
      <c r="L416" s="208"/>
      <c r="M416" s="208"/>
      <c r="N416" s="208"/>
      <c r="O416" s="208"/>
      <c r="P416" s="207"/>
    </row>
    <row r="417" spans="1:16" x14ac:dyDescent="0.2">
      <c r="A417" s="208"/>
      <c r="B417" s="206" t="s">
        <v>2579</v>
      </c>
      <c r="C417" s="206">
        <v>5754</v>
      </c>
      <c r="D417" s="206"/>
      <c r="E417" s="206"/>
      <c r="F417" s="206"/>
      <c r="G417" s="206"/>
      <c r="H417" s="208"/>
      <c r="I417" s="208"/>
      <c r="J417" s="208"/>
      <c r="K417" s="208"/>
      <c r="L417" s="208"/>
      <c r="M417" s="208"/>
      <c r="N417" s="208"/>
      <c r="O417" s="208"/>
      <c r="P417" s="207"/>
    </row>
    <row r="418" spans="1:16" x14ac:dyDescent="0.2">
      <c r="A418" s="208"/>
      <c r="B418" s="206" t="s">
        <v>2580</v>
      </c>
      <c r="C418" s="206" t="s">
        <v>2705</v>
      </c>
      <c r="D418" s="206"/>
      <c r="E418" s="206"/>
      <c r="F418" s="206"/>
      <c r="G418" s="206"/>
      <c r="H418" s="208"/>
      <c r="I418" s="208"/>
      <c r="J418" s="208"/>
      <c r="K418" s="208"/>
      <c r="L418" s="208"/>
      <c r="M418" s="208"/>
      <c r="N418" s="208"/>
      <c r="O418" s="208"/>
      <c r="P418" s="207"/>
    </row>
    <row r="419" spans="1:16" x14ac:dyDescent="0.2">
      <c r="A419" s="208"/>
      <c r="B419" s="206" t="s">
        <v>2581</v>
      </c>
      <c r="C419" s="206">
        <v>8026</v>
      </c>
      <c r="D419" s="206"/>
      <c r="E419" s="206"/>
      <c r="F419" s="206"/>
      <c r="G419" s="206"/>
      <c r="H419" s="208"/>
      <c r="I419" s="208"/>
      <c r="J419" s="208"/>
      <c r="K419" s="208"/>
      <c r="L419" s="208"/>
      <c r="M419" s="208"/>
      <c r="N419" s="208"/>
      <c r="O419" s="208"/>
      <c r="P419" s="207"/>
    </row>
    <row r="420" spans="1:16" x14ac:dyDescent="0.2">
      <c r="A420" s="208"/>
      <c r="B420" s="206" t="s">
        <v>2582</v>
      </c>
      <c r="C420" s="206">
        <v>5780</v>
      </c>
      <c r="D420" s="206"/>
      <c r="E420" s="206"/>
      <c r="F420" s="206"/>
      <c r="G420" s="206"/>
      <c r="H420" s="208"/>
      <c r="I420" s="208"/>
      <c r="J420" s="208"/>
      <c r="K420" s="208"/>
      <c r="L420" s="208"/>
      <c r="M420" s="208"/>
      <c r="N420" s="208"/>
      <c r="O420" s="208"/>
      <c r="P420" s="207"/>
    </row>
    <row r="421" spans="1:16" x14ac:dyDescent="0.2">
      <c r="A421" s="208"/>
      <c r="B421" s="206" t="s">
        <v>2583</v>
      </c>
      <c r="C421" s="206">
        <v>4375</v>
      </c>
      <c r="D421" s="206"/>
      <c r="E421" s="206"/>
      <c r="F421" s="206"/>
      <c r="G421" s="206"/>
      <c r="H421" s="208"/>
      <c r="I421" s="208"/>
      <c r="J421" s="208"/>
      <c r="K421" s="208"/>
      <c r="L421" s="208"/>
      <c r="M421" s="208"/>
      <c r="N421" s="208"/>
      <c r="O421" s="208"/>
      <c r="P421" s="207"/>
    </row>
    <row r="422" spans="1:16" x14ac:dyDescent="0.2">
      <c r="A422" s="208"/>
      <c r="B422" s="206" t="s">
        <v>2584</v>
      </c>
      <c r="C422" s="206">
        <v>5810</v>
      </c>
      <c r="D422" s="206"/>
      <c r="E422" s="206"/>
      <c r="F422" s="206"/>
      <c r="G422" s="206"/>
      <c r="H422" s="208"/>
      <c r="I422" s="208"/>
      <c r="J422" s="208"/>
      <c r="K422" s="208"/>
      <c r="L422" s="208"/>
      <c r="M422" s="208"/>
      <c r="N422" s="208"/>
      <c r="O422" s="208"/>
      <c r="P422" s="207"/>
    </row>
    <row r="423" spans="1:16" x14ac:dyDescent="0.2">
      <c r="A423" s="208"/>
      <c r="B423" s="206" t="s">
        <v>2585</v>
      </c>
      <c r="C423" s="206">
        <v>5817</v>
      </c>
      <c r="D423" s="206"/>
      <c r="E423" s="206"/>
      <c r="F423" s="206"/>
      <c r="G423" s="206"/>
      <c r="H423" s="208"/>
      <c r="I423" s="208"/>
      <c r="J423" s="208"/>
      <c r="K423" s="208"/>
      <c r="L423" s="208"/>
      <c r="M423" s="208"/>
      <c r="N423" s="208"/>
      <c r="O423" s="208"/>
      <c r="P423" s="207"/>
    </row>
    <row r="424" spans="1:16" x14ac:dyDescent="0.2">
      <c r="A424" s="208"/>
      <c r="B424" s="206" t="s">
        <v>2586</v>
      </c>
      <c r="C424" s="206">
        <v>5824</v>
      </c>
      <c r="D424" s="206"/>
      <c r="E424" s="206"/>
      <c r="F424" s="206"/>
      <c r="G424" s="206"/>
      <c r="H424" s="208"/>
      <c r="I424" s="208"/>
      <c r="J424" s="208"/>
      <c r="K424" s="208"/>
      <c r="L424" s="208"/>
      <c r="M424" s="208"/>
      <c r="N424" s="208"/>
      <c r="O424" s="208"/>
      <c r="P424" s="207"/>
    </row>
    <row r="425" spans="1:16" x14ac:dyDescent="0.2">
      <c r="A425" s="208"/>
      <c r="B425" s="206" t="s">
        <v>2587</v>
      </c>
      <c r="C425" s="206">
        <v>8137</v>
      </c>
      <c r="D425" s="206"/>
      <c r="E425" s="206"/>
      <c r="F425" s="206"/>
      <c r="G425" s="206"/>
      <c r="H425" s="208"/>
      <c r="I425" s="208"/>
      <c r="J425" s="208"/>
      <c r="K425" s="208"/>
      <c r="L425" s="208"/>
      <c r="M425" s="208"/>
      <c r="N425" s="208"/>
      <c r="O425" s="208"/>
      <c r="P425" s="207"/>
    </row>
    <row r="426" spans="1:16" x14ac:dyDescent="0.2">
      <c r="A426" s="208"/>
      <c r="B426" s="206" t="s">
        <v>2588</v>
      </c>
      <c r="C426" s="206">
        <v>5859</v>
      </c>
      <c r="D426" s="206"/>
      <c r="E426" s="206"/>
      <c r="F426" s="206"/>
      <c r="G426" s="206"/>
      <c r="H426" s="208"/>
      <c r="I426" s="208"/>
      <c r="J426" s="208"/>
      <c r="K426" s="208"/>
      <c r="L426" s="208"/>
      <c r="M426" s="208"/>
      <c r="N426" s="208"/>
      <c r="O426" s="208"/>
      <c r="P426" s="207"/>
    </row>
    <row r="427" spans="1:16" x14ac:dyDescent="0.2">
      <c r="B427" s="209" t="s">
        <v>2589</v>
      </c>
      <c r="C427" s="209">
        <v>5852</v>
      </c>
      <c r="D427" s="209"/>
      <c r="E427" s="209"/>
      <c r="F427" s="209"/>
      <c r="G427" s="209"/>
    </row>
    <row r="428" spans="1:16" x14ac:dyDescent="0.2">
      <c r="B428" s="209" t="s">
        <v>2590</v>
      </c>
      <c r="C428" s="209">
        <v>8003</v>
      </c>
      <c r="D428" s="209"/>
      <c r="E428" s="209"/>
      <c r="F428" s="209"/>
      <c r="G428" s="209"/>
    </row>
    <row r="429" spans="1:16" x14ac:dyDescent="0.2">
      <c r="B429" s="209" t="s">
        <v>2591</v>
      </c>
      <c r="C429" s="209" t="s">
        <v>2706</v>
      </c>
      <c r="D429" s="209"/>
      <c r="E429" s="209"/>
      <c r="F429" s="209"/>
      <c r="G429" s="209"/>
    </row>
    <row r="430" spans="1:16" x14ac:dyDescent="0.2">
      <c r="B430" s="209" t="s">
        <v>2592</v>
      </c>
      <c r="C430" s="209">
        <v>8151</v>
      </c>
      <c r="D430" s="209"/>
      <c r="E430" s="209"/>
      <c r="F430" s="209"/>
      <c r="G430" s="209"/>
    </row>
    <row r="431" spans="1:16" x14ac:dyDescent="0.2">
      <c r="B431" s="209" t="s">
        <v>2593</v>
      </c>
      <c r="C431" s="209">
        <v>8025</v>
      </c>
      <c r="D431" s="209"/>
      <c r="E431" s="209"/>
      <c r="F431" s="209"/>
      <c r="G431" s="209"/>
    </row>
    <row r="432" spans="1:16" x14ac:dyDescent="0.2">
      <c r="B432" s="209" t="s">
        <v>2594</v>
      </c>
      <c r="C432" s="209">
        <v>5866</v>
      </c>
      <c r="D432" s="209"/>
      <c r="E432" s="209"/>
      <c r="F432" s="209"/>
      <c r="G432" s="209"/>
    </row>
    <row r="433" spans="2:7" x14ac:dyDescent="0.2">
      <c r="B433" s="209" t="s">
        <v>2595</v>
      </c>
      <c r="C433" s="209">
        <v>8182</v>
      </c>
      <c r="D433" s="209"/>
      <c r="E433" s="209"/>
      <c r="F433" s="209"/>
      <c r="G433" s="209"/>
    </row>
    <row r="434" spans="2:7" x14ac:dyDescent="0.2">
      <c r="B434" s="209" t="s">
        <v>2596</v>
      </c>
      <c r="C434" s="209">
        <v>8032</v>
      </c>
      <c r="D434" s="209"/>
      <c r="E434" s="209"/>
      <c r="F434" s="209"/>
      <c r="G434" s="209"/>
    </row>
    <row r="435" spans="2:7" x14ac:dyDescent="0.2">
      <c r="B435" s="209" t="s">
        <v>2597</v>
      </c>
      <c r="C435" s="209">
        <v>8124</v>
      </c>
      <c r="D435" s="209"/>
      <c r="E435" s="209"/>
      <c r="F435" s="209"/>
      <c r="G435" s="209"/>
    </row>
    <row r="436" spans="2:7" x14ac:dyDescent="0.2">
      <c r="B436" s="209" t="s">
        <v>2598</v>
      </c>
      <c r="C436" s="209">
        <v>5901</v>
      </c>
      <c r="D436" s="209"/>
      <c r="E436" s="209"/>
      <c r="F436" s="209"/>
      <c r="G436" s="209"/>
    </row>
    <row r="437" spans="2:7" x14ac:dyDescent="0.2">
      <c r="B437" s="209" t="s">
        <v>2599</v>
      </c>
      <c r="C437" s="209">
        <v>5985</v>
      </c>
      <c r="D437" s="209"/>
      <c r="E437" s="209"/>
      <c r="F437" s="209"/>
      <c r="G437" s="209"/>
    </row>
    <row r="438" spans="2:7" x14ac:dyDescent="0.2">
      <c r="B438" s="209" t="s">
        <v>2600</v>
      </c>
      <c r="C438" s="209">
        <v>8020</v>
      </c>
      <c r="D438" s="209"/>
      <c r="E438" s="209"/>
      <c r="F438" s="209"/>
      <c r="G438" s="209"/>
    </row>
    <row r="439" spans="2:7" x14ac:dyDescent="0.2">
      <c r="B439" s="209" t="s">
        <v>2601</v>
      </c>
      <c r="C439" s="209">
        <v>5992</v>
      </c>
      <c r="D439" s="209"/>
      <c r="E439" s="209"/>
      <c r="F439" s="209"/>
      <c r="G439" s="209"/>
    </row>
    <row r="440" spans="2:7" x14ac:dyDescent="0.2">
      <c r="B440" s="209" t="s">
        <v>2602</v>
      </c>
      <c r="C440" s="209">
        <v>6022</v>
      </c>
      <c r="D440" s="209"/>
      <c r="E440" s="209"/>
      <c r="F440" s="209"/>
      <c r="G440" s="209"/>
    </row>
    <row r="441" spans="2:7" x14ac:dyDescent="0.2">
      <c r="B441" s="209" t="s">
        <v>2603</v>
      </c>
      <c r="C441" s="209">
        <v>6027</v>
      </c>
      <c r="D441" s="209"/>
      <c r="E441" s="209"/>
      <c r="F441" s="209"/>
      <c r="G441" s="209"/>
    </row>
    <row r="442" spans="2:7" x14ac:dyDescent="0.2">
      <c r="B442" s="209" t="s">
        <v>2604</v>
      </c>
      <c r="C442" s="209">
        <v>6069</v>
      </c>
      <c r="D442" s="209"/>
      <c r="E442" s="209"/>
      <c r="F442" s="209"/>
      <c r="G442" s="209"/>
    </row>
    <row r="443" spans="2:7" x14ac:dyDescent="0.2">
      <c r="B443" s="209" t="s">
        <v>2605</v>
      </c>
      <c r="C443" s="209">
        <v>6104</v>
      </c>
      <c r="D443" s="209"/>
      <c r="E443" s="209"/>
      <c r="F443" s="209"/>
      <c r="G443" s="209"/>
    </row>
    <row r="444" spans="2:7" x14ac:dyDescent="0.2">
      <c r="B444" s="209" t="s">
        <v>2606</v>
      </c>
      <c r="C444" s="209">
        <v>6113</v>
      </c>
      <c r="D444" s="209"/>
      <c r="E444" s="209"/>
      <c r="F444" s="209"/>
      <c r="G444" s="209"/>
    </row>
    <row r="445" spans="2:7" x14ac:dyDescent="0.2">
      <c r="B445" s="209" t="s">
        <v>2607</v>
      </c>
      <c r="C445" s="209">
        <v>6083</v>
      </c>
      <c r="D445" s="209"/>
      <c r="E445" s="209"/>
      <c r="F445" s="209"/>
      <c r="G445" s="209"/>
    </row>
    <row r="446" spans="2:7" x14ac:dyDescent="0.2">
      <c r="B446" s="209" t="s">
        <v>2608</v>
      </c>
      <c r="C446" s="209">
        <v>6118</v>
      </c>
      <c r="D446" s="209"/>
      <c r="E446" s="209"/>
      <c r="F446" s="209"/>
      <c r="G446" s="209"/>
    </row>
    <row r="447" spans="2:7" x14ac:dyDescent="0.2">
      <c r="B447" s="209" t="s">
        <v>2609</v>
      </c>
      <c r="C447" s="209">
        <v>6125</v>
      </c>
      <c r="D447" s="209"/>
      <c r="E447" s="209"/>
      <c r="F447" s="209"/>
      <c r="G447" s="209"/>
    </row>
    <row r="448" spans="2:7" x14ac:dyDescent="0.2">
      <c r="B448" s="209" t="s">
        <v>2044</v>
      </c>
      <c r="C448" s="209">
        <v>6174</v>
      </c>
      <c r="D448" s="209"/>
      <c r="E448" s="209"/>
      <c r="F448" s="209"/>
      <c r="G448" s="209"/>
    </row>
    <row r="449" spans="2:7" x14ac:dyDescent="0.2">
      <c r="B449" s="209" t="s">
        <v>2610</v>
      </c>
      <c r="C449" s="209">
        <v>6181</v>
      </c>
      <c r="D449" s="209"/>
      <c r="E449" s="209"/>
      <c r="F449" s="209"/>
      <c r="G449" s="209"/>
    </row>
    <row r="450" spans="2:7" x14ac:dyDescent="0.2">
      <c r="B450" s="209" t="s">
        <v>1917</v>
      </c>
      <c r="C450" s="209">
        <v>6195</v>
      </c>
      <c r="D450" s="209"/>
      <c r="E450" s="209"/>
      <c r="F450" s="209"/>
      <c r="G450" s="209"/>
    </row>
    <row r="451" spans="2:7" x14ac:dyDescent="0.2">
      <c r="B451" s="209" t="s">
        <v>2611</v>
      </c>
      <c r="C451" s="209">
        <v>6216</v>
      </c>
      <c r="D451" s="209"/>
      <c r="E451" s="209"/>
      <c r="F451" s="209"/>
      <c r="G451" s="209"/>
    </row>
    <row r="452" spans="2:7" x14ac:dyDescent="0.2">
      <c r="B452" s="209" t="s">
        <v>2612</v>
      </c>
      <c r="C452" s="209">
        <v>6223</v>
      </c>
      <c r="D452" s="209"/>
      <c r="E452" s="209"/>
      <c r="F452" s="209"/>
      <c r="G452" s="209"/>
    </row>
    <row r="453" spans="2:7" x14ac:dyDescent="0.2">
      <c r="B453" s="209" t="s">
        <v>2613</v>
      </c>
      <c r="C453" s="209">
        <v>6230</v>
      </c>
      <c r="D453" s="209"/>
      <c r="E453" s="209"/>
      <c r="F453" s="209"/>
      <c r="G453" s="209"/>
    </row>
    <row r="454" spans="2:7" x14ac:dyDescent="0.2">
      <c r="B454" s="209" t="s">
        <v>2614</v>
      </c>
      <c r="C454" s="209">
        <v>6237</v>
      </c>
      <c r="D454" s="209"/>
      <c r="E454" s="209"/>
      <c r="F454" s="209"/>
      <c r="G454" s="209"/>
    </row>
    <row r="455" spans="2:7" x14ac:dyDescent="0.2">
      <c r="B455" s="209" t="s">
        <v>2615</v>
      </c>
      <c r="C455" s="209">
        <v>6244</v>
      </c>
      <c r="D455" s="209"/>
      <c r="E455" s="209"/>
      <c r="F455" s="209"/>
      <c r="G455" s="209"/>
    </row>
    <row r="456" spans="2:7" x14ac:dyDescent="0.2">
      <c r="B456" s="209" t="s">
        <v>2616</v>
      </c>
      <c r="C456" s="209">
        <v>6251</v>
      </c>
      <c r="D456" s="209"/>
      <c r="E456" s="209"/>
      <c r="F456" s="209"/>
      <c r="G456" s="209"/>
    </row>
    <row r="457" spans="2:7" x14ac:dyDescent="0.2">
      <c r="B457" s="209" t="s">
        <v>2617</v>
      </c>
      <c r="C457" s="209">
        <v>6293</v>
      </c>
      <c r="D457" s="209"/>
      <c r="E457" s="209"/>
      <c r="F457" s="209"/>
      <c r="G457" s="209"/>
    </row>
    <row r="458" spans="2:7" x14ac:dyDescent="0.2">
      <c r="B458" s="209" t="s">
        <v>2618</v>
      </c>
      <c r="C458" s="209">
        <v>6300</v>
      </c>
      <c r="D458" s="209"/>
      <c r="E458" s="209"/>
      <c r="F458" s="209"/>
      <c r="G458" s="209"/>
    </row>
    <row r="459" spans="2:7" x14ac:dyDescent="0.2">
      <c r="B459" s="209" t="s">
        <v>2050</v>
      </c>
      <c r="C459" s="209">
        <v>6307</v>
      </c>
      <c r="D459" s="209"/>
      <c r="E459" s="209"/>
      <c r="F459" s="209"/>
      <c r="G459" s="209"/>
    </row>
    <row r="460" spans="2:7" x14ac:dyDescent="0.2">
      <c r="B460" s="209" t="s">
        <v>2619</v>
      </c>
      <c r="C460" s="209">
        <v>6328</v>
      </c>
      <c r="D460" s="209"/>
      <c r="E460" s="209"/>
      <c r="F460" s="209"/>
      <c r="G460" s="209"/>
    </row>
    <row r="461" spans="2:7" x14ac:dyDescent="0.2">
      <c r="B461" s="209" t="s">
        <v>2620</v>
      </c>
      <c r="C461" s="209">
        <v>6370</v>
      </c>
      <c r="D461" s="209"/>
      <c r="E461" s="209"/>
      <c r="F461" s="209"/>
      <c r="G461" s="209"/>
    </row>
    <row r="462" spans="2:7" x14ac:dyDescent="0.2">
      <c r="B462" s="209" t="s">
        <v>2621</v>
      </c>
      <c r="C462" s="209">
        <v>6321</v>
      </c>
      <c r="D462" s="209"/>
      <c r="E462" s="209"/>
      <c r="F462" s="209"/>
      <c r="G462" s="209"/>
    </row>
    <row r="463" spans="2:7" x14ac:dyDescent="0.2">
      <c r="B463" s="209" t="s">
        <v>2622</v>
      </c>
      <c r="C463" s="209">
        <v>6335</v>
      </c>
      <c r="D463" s="209"/>
      <c r="E463" s="209"/>
      <c r="F463" s="209"/>
      <c r="G463" s="209"/>
    </row>
    <row r="464" spans="2:7" x14ac:dyDescent="0.2">
      <c r="B464" s="209" t="s">
        <v>2623</v>
      </c>
      <c r="C464" s="209">
        <v>6354</v>
      </c>
      <c r="D464" s="209"/>
      <c r="E464" s="209"/>
      <c r="F464" s="209"/>
      <c r="G464" s="209"/>
    </row>
    <row r="465" spans="2:7" x14ac:dyDescent="0.2">
      <c r="B465" s="209" t="s">
        <v>2624</v>
      </c>
      <c r="C465" s="209">
        <v>5054</v>
      </c>
      <c r="D465" s="209"/>
      <c r="E465" s="209"/>
      <c r="F465" s="209"/>
      <c r="G465" s="209"/>
    </row>
    <row r="466" spans="2:7" x14ac:dyDescent="0.2">
      <c r="B466" s="209" t="s">
        <v>2625</v>
      </c>
      <c r="C466" s="209">
        <v>6384</v>
      </c>
      <c r="D466" s="209"/>
      <c r="E466" s="209"/>
      <c r="F466" s="209"/>
      <c r="G466" s="209"/>
    </row>
    <row r="467" spans="2:7" x14ac:dyDescent="0.2">
      <c r="B467" s="209" t="s">
        <v>2626</v>
      </c>
      <c r="C467" s="209">
        <v>6412</v>
      </c>
      <c r="D467" s="209"/>
      <c r="E467" s="209"/>
      <c r="F467" s="209"/>
      <c r="G467" s="209"/>
    </row>
    <row r="468" spans="2:7" x14ac:dyDescent="0.2">
      <c r="B468" s="209" t="s">
        <v>2627</v>
      </c>
      <c r="C468" s="209">
        <v>6440</v>
      </c>
      <c r="D468" s="209"/>
      <c r="E468" s="209"/>
      <c r="F468" s="209"/>
      <c r="G468" s="209"/>
    </row>
    <row r="469" spans="2:7" x14ac:dyDescent="0.2">
      <c r="B469" s="209" t="s">
        <v>2628</v>
      </c>
      <c r="C469" s="209">
        <v>6419</v>
      </c>
      <c r="D469" s="209"/>
      <c r="E469" s="209"/>
      <c r="F469" s="209"/>
      <c r="G469" s="209"/>
    </row>
    <row r="470" spans="2:7" x14ac:dyDescent="0.2">
      <c r="B470" s="209" t="s">
        <v>2629</v>
      </c>
      <c r="C470" s="209">
        <v>6426</v>
      </c>
      <c r="D470" s="209"/>
      <c r="E470" s="209"/>
      <c r="F470" s="209"/>
      <c r="G470" s="209"/>
    </row>
    <row r="471" spans="2:7" x14ac:dyDescent="0.2">
      <c r="B471" s="209" t="s">
        <v>2630</v>
      </c>
      <c r="C471" s="209">
        <v>6461</v>
      </c>
      <c r="D471" s="209"/>
      <c r="E471" s="209"/>
      <c r="F471" s="209"/>
      <c r="G471" s="209"/>
    </row>
    <row r="472" spans="2:7" x14ac:dyDescent="0.2">
      <c r="B472" s="209" t="s">
        <v>2631</v>
      </c>
      <c r="C472" s="209">
        <v>6470</v>
      </c>
      <c r="D472" s="209"/>
      <c r="E472" s="209"/>
      <c r="F472" s="209"/>
      <c r="G472" s="209"/>
    </row>
    <row r="473" spans="2:7" x14ac:dyDescent="0.2">
      <c r="B473" s="209" t="s">
        <v>2632</v>
      </c>
      <c r="C473" s="209">
        <v>6475</v>
      </c>
      <c r="D473" s="209"/>
      <c r="E473" s="209"/>
      <c r="F473" s="209"/>
      <c r="G473" s="209"/>
    </row>
    <row r="474" spans="2:7" x14ac:dyDescent="0.2">
      <c r="B474" s="209" t="s">
        <v>2633</v>
      </c>
      <c r="C474" s="209">
        <v>6482</v>
      </c>
      <c r="D474" s="209"/>
      <c r="E474" s="209"/>
      <c r="F474" s="209"/>
      <c r="G474" s="209"/>
    </row>
    <row r="475" spans="2:7" x14ac:dyDescent="0.2">
      <c r="B475" s="209" t="s">
        <v>2634</v>
      </c>
      <c r="C475" s="209">
        <v>6545</v>
      </c>
      <c r="D475" s="209"/>
      <c r="E475" s="209"/>
      <c r="F475" s="209"/>
      <c r="G475" s="209"/>
    </row>
    <row r="476" spans="2:7" x14ac:dyDescent="0.2">
      <c r="B476" s="209" t="s">
        <v>2635</v>
      </c>
      <c r="C476" s="209">
        <v>6608</v>
      </c>
      <c r="D476" s="209"/>
      <c r="E476" s="209"/>
      <c r="F476" s="209"/>
      <c r="G476" s="209"/>
    </row>
    <row r="477" spans="2:7" x14ac:dyDescent="0.2">
      <c r="B477" s="209" t="s">
        <v>2636</v>
      </c>
      <c r="C477" s="209">
        <v>6615</v>
      </c>
      <c r="D477" s="209"/>
      <c r="E477" s="209"/>
      <c r="F477" s="209"/>
      <c r="G477" s="209"/>
    </row>
    <row r="478" spans="2:7" x14ac:dyDescent="0.2">
      <c r="B478" s="209" t="s">
        <v>2637</v>
      </c>
      <c r="C478" s="209">
        <v>6678</v>
      </c>
      <c r="D478" s="209"/>
      <c r="E478" s="209"/>
      <c r="F478" s="209"/>
      <c r="G478" s="209"/>
    </row>
    <row r="479" spans="2:7" x14ac:dyDescent="0.2">
      <c r="B479" s="209" t="s">
        <v>2638</v>
      </c>
      <c r="C479" s="209" t="s">
        <v>2707</v>
      </c>
      <c r="D479" s="209"/>
      <c r="E479" s="209"/>
      <c r="F479" s="209"/>
      <c r="G479" s="209"/>
    </row>
    <row r="480" spans="2:7" x14ac:dyDescent="0.2">
      <c r="B480" s="209" t="s">
        <v>2055</v>
      </c>
      <c r="C480" s="209">
        <v>6685</v>
      </c>
      <c r="D480" s="209"/>
      <c r="E480" s="209"/>
      <c r="F480" s="209"/>
      <c r="G480" s="209"/>
    </row>
    <row r="481" spans="2:7" x14ac:dyDescent="0.2">
      <c r="B481" s="209" t="s">
        <v>2639</v>
      </c>
      <c r="C481" s="209">
        <v>6692</v>
      </c>
      <c r="D481" s="209"/>
      <c r="E481" s="209"/>
      <c r="F481" s="209"/>
      <c r="G481" s="209"/>
    </row>
    <row r="482" spans="2:7" x14ac:dyDescent="0.2">
      <c r="B482" s="209" t="s">
        <v>2640</v>
      </c>
      <c r="C482" s="209">
        <v>8146</v>
      </c>
      <c r="D482" s="209"/>
      <c r="E482" s="209"/>
      <c r="F482" s="209"/>
      <c r="G482" s="209"/>
    </row>
    <row r="483" spans="2:7" x14ac:dyDescent="0.2">
      <c r="B483" s="209" t="s">
        <v>2641</v>
      </c>
      <c r="C483" s="209">
        <v>6713</v>
      </c>
      <c r="D483" s="209"/>
      <c r="E483" s="209"/>
      <c r="F483" s="209"/>
      <c r="G483" s="209"/>
    </row>
    <row r="484" spans="2:7" x14ac:dyDescent="0.2">
      <c r="B484" s="209" t="s">
        <v>2642</v>
      </c>
      <c r="C484" s="209">
        <v>8113</v>
      </c>
      <c r="D484" s="209"/>
      <c r="E484" s="209"/>
      <c r="F484" s="209"/>
      <c r="G484" s="209"/>
    </row>
    <row r="485" spans="2:7" x14ac:dyDescent="0.2">
      <c r="B485" s="209" t="s">
        <v>2643</v>
      </c>
      <c r="C485" s="209">
        <v>8132</v>
      </c>
      <c r="D485" s="209"/>
      <c r="E485" s="209"/>
      <c r="F485" s="209"/>
      <c r="G485" s="209"/>
    </row>
    <row r="486" spans="2:7" x14ac:dyDescent="0.2">
      <c r="B486" s="209" t="s">
        <v>2644</v>
      </c>
      <c r="C486" s="209">
        <v>8004</v>
      </c>
      <c r="D486" s="209"/>
      <c r="E486" s="209"/>
      <c r="F486" s="209"/>
      <c r="G486" s="209"/>
    </row>
    <row r="487" spans="2:7" x14ac:dyDescent="0.2">
      <c r="B487" s="209" t="s">
        <v>2645</v>
      </c>
      <c r="C487" s="209">
        <v>6720</v>
      </c>
      <c r="D487" s="209"/>
      <c r="E487" s="209"/>
      <c r="F487" s="209"/>
      <c r="G487" s="209"/>
    </row>
    <row r="488" spans="2:7" x14ac:dyDescent="0.2">
      <c r="B488" s="209" t="s">
        <v>2646</v>
      </c>
      <c r="C488" s="209">
        <v>6734</v>
      </c>
      <c r="D488" s="209"/>
      <c r="E488" s="209"/>
      <c r="F488" s="209"/>
      <c r="G488" s="209"/>
    </row>
    <row r="489" spans="2:7" x14ac:dyDescent="0.2">
      <c r="B489" s="209" t="s">
        <v>2647</v>
      </c>
      <c r="C489" s="209">
        <v>6748</v>
      </c>
      <c r="D489" s="209"/>
      <c r="E489" s="209"/>
      <c r="F489" s="209"/>
      <c r="G489" s="209"/>
    </row>
    <row r="490" spans="2:7" x14ac:dyDescent="0.2">
      <c r="B490" s="209"/>
      <c r="C490" s="209"/>
      <c r="D490" s="209"/>
      <c r="E490" s="209"/>
      <c r="F490" s="209"/>
      <c r="G490" s="209"/>
    </row>
    <row r="491" spans="2:7" x14ac:dyDescent="0.2">
      <c r="B491" s="209"/>
      <c r="C491" s="209"/>
      <c r="D491" s="209"/>
      <c r="E491" s="209"/>
      <c r="F491" s="209"/>
      <c r="G491" s="209"/>
    </row>
    <row r="492" spans="2:7" x14ac:dyDescent="0.2">
      <c r="B492" s="209"/>
      <c r="C492" s="209"/>
      <c r="D492" s="209"/>
      <c r="E492" s="209"/>
      <c r="F492" s="209"/>
      <c r="G492" s="209"/>
    </row>
    <row r="493" spans="2:7" x14ac:dyDescent="0.2">
      <c r="B493" s="209"/>
      <c r="C493" s="209"/>
      <c r="D493" s="209"/>
      <c r="E493" s="209"/>
      <c r="F493" s="209"/>
      <c r="G493" s="209"/>
    </row>
    <row r="494" spans="2:7" x14ac:dyDescent="0.2">
      <c r="B494" s="209"/>
      <c r="C494" s="209"/>
      <c r="D494" s="209"/>
      <c r="E494" s="209"/>
      <c r="F494" s="209"/>
      <c r="G494" s="209"/>
    </row>
    <row r="495" spans="2:7" x14ac:dyDescent="0.2">
      <c r="B495" s="209"/>
      <c r="C495" s="209"/>
      <c r="D495" s="209"/>
      <c r="E495" s="209"/>
      <c r="F495" s="209"/>
      <c r="G495" s="209"/>
    </row>
    <row r="496" spans="2:7" x14ac:dyDescent="0.2">
      <c r="B496" s="209"/>
      <c r="C496" s="209"/>
      <c r="D496" s="209"/>
      <c r="E496" s="209"/>
      <c r="F496" s="209"/>
      <c r="G496" s="209"/>
    </row>
    <row r="497" spans="2:7" x14ac:dyDescent="0.2">
      <c r="B497" s="209"/>
      <c r="C497" s="209"/>
      <c r="D497" s="209"/>
      <c r="E497" s="209"/>
      <c r="F497" s="209"/>
      <c r="G497" s="209"/>
    </row>
    <row r="498" spans="2:7" x14ac:dyDescent="0.2">
      <c r="B498" s="209"/>
      <c r="C498" s="209"/>
      <c r="D498" s="209"/>
      <c r="E498" s="209"/>
      <c r="F498" s="209"/>
      <c r="G498" s="209"/>
    </row>
    <row r="499" spans="2:7" x14ac:dyDescent="0.2">
      <c r="B499" s="209"/>
      <c r="C499" s="209"/>
      <c r="D499" s="209"/>
      <c r="E499" s="209"/>
      <c r="F499" s="209"/>
      <c r="G499" s="209"/>
    </row>
    <row r="500" spans="2:7" x14ac:dyDescent="0.2">
      <c r="B500" s="209"/>
      <c r="C500" s="209"/>
      <c r="D500" s="209"/>
      <c r="E500" s="209"/>
      <c r="F500" s="209"/>
      <c r="G500" s="209"/>
    </row>
    <row r="501" spans="2:7" x14ac:dyDescent="0.2">
      <c r="B501" s="209"/>
      <c r="C501" s="209"/>
      <c r="D501" s="209"/>
      <c r="E501" s="209"/>
      <c r="F501" s="209"/>
      <c r="G501" s="209"/>
    </row>
    <row r="502" spans="2:7" x14ac:dyDescent="0.2">
      <c r="B502" s="209"/>
      <c r="C502" s="209"/>
      <c r="D502" s="209"/>
      <c r="E502" s="209"/>
      <c r="F502" s="209"/>
      <c r="G502" s="209"/>
    </row>
    <row r="503" spans="2:7" x14ac:dyDescent="0.2">
      <c r="B503" s="209"/>
      <c r="C503" s="209"/>
      <c r="D503" s="209"/>
      <c r="E503" s="209"/>
      <c r="F503" s="209"/>
      <c r="G503" s="209"/>
    </row>
    <row r="504" spans="2:7" x14ac:dyDescent="0.2">
      <c r="B504" s="209"/>
      <c r="C504" s="209"/>
      <c r="D504" s="209"/>
      <c r="E504" s="209"/>
      <c r="F504" s="209"/>
      <c r="G504" s="209"/>
    </row>
    <row r="505" spans="2:7" x14ac:dyDescent="0.2">
      <c r="B505" s="209"/>
      <c r="C505" s="209"/>
      <c r="D505" s="209"/>
      <c r="E505" s="209"/>
      <c r="F505" s="209"/>
      <c r="G505" s="209"/>
    </row>
    <row r="506" spans="2:7" x14ac:dyDescent="0.2">
      <c r="B506" s="209"/>
      <c r="C506" s="209"/>
      <c r="D506" s="209"/>
      <c r="E506" s="209"/>
      <c r="F506" s="209"/>
      <c r="G506" s="209"/>
    </row>
    <row r="507" spans="2:7" x14ac:dyDescent="0.2">
      <c r="B507" s="209"/>
      <c r="C507" s="209"/>
      <c r="D507" s="209"/>
      <c r="E507" s="209"/>
      <c r="F507" s="209"/>
      <c r="G507" s="209"/>
    </row>
    <row r="508" spans="2:7" x14ac:dyDescent="0.2">
      <c r="B508" s="209"/>
      <c r="C508" s="209"/>
      <c r="D508" s="209"/>
      <c r="E508" s="209"/>
      <c r="F508" s="209"/>
      <c r="G508" s="209"/>
    </row>
    <row r="509" spans="2:7" x14ac:dyDescent="0.2">
      <c r="B509" s="209"/>
      <c r="C509" s="209"/>
      <c r="D509" s="209"/>
      <c r="E509" s="209"/>
      <c r="F509" s="209"/>
      <c r="G509" s="209"/>
    </row>
    <row r="510" spans="2:7" x14ac:dyDescent="0.2">
      <c r="B510" s="209"/>
      <c r="C510" s="209"/>
      <c r="D510" s="209"/>
      <c r="E510" s="209"/>
      <c r="F510" s="209"/>
      <c r="G510" s="209"/>
    </row>
    <row r="511" spans="2:7" x14ac:dyDescent="0.2">
      <c r="B511" s="209"/>
      <c r="C511" s="209"/>
      <c r="D511" s="209"/>
      <c r="E511" s="209"/>
      <c r="F511" s="209"/>
      <c r="G511" s="209"/>
    </row>
    <row r="512" spans="2:7" x14ac:dyDescent="0.2">
      <c r="B512" s="209"/>
      <c r="C512" s="209"/>
      <c r="D512" s="209"/>
      <c r="E512" s="209"/>
      <c r="F512" s="209"/>
      <c r="G512" s="209"/>
    </row>
    <row r="513" spans="2:7" x14ac:dyDescent="0.2">
      <c r="B513" s="209"/>
      <c r="C513" s="209"/>
      <c r="D513" s="209"/>
      <c r="E513" s="209"/>
      <c r="F513" s="209"/>
      <c r="G513" s="209"/>
    </row>
    <row r="514" spans="2:7" x14ac:dyDescent="0.2">
      <c r="B514" s="209"/>
      <c r="C514" s="209"/>
      <c r="D514" s="209"/>
      <c r="E514" s="209"/>
      <c r="F514" s="209"/>
      <c r="G514" s="209"/>
    </row>
    <row r="515" spans="2:7" x14ac:dyDescent="0.2">
      <c r="B515" s="209"/>
      <c r="C515" s="209"/>
      <c r="D515" s="209"/>
      <c r="E515" s="209"/>
      <c r="F515" s="209"/>
      <c r="G515" s="209"/>
    </row>
    <row r="516" spans="2:7" x14ac:dyDescent="0.2">
      <c r="B516" s="209"/>
      <c r="C516" s="209"/>
      <c r="D516" s="209"/>
      <c r="E516" s="209"/>
      <c r="F516" s="209"/>
      <c r="G516" s="209"/>
    </row>
    <row r="517" spans="2:7" x14ac:dyDescent="0.2">
      <c r="B517" s="209"/>
      <c r="C517" s="209"/>
      <c r="D517" s="209"/>
      <c r="E517" s="209"/>
      <c r="F517" s="209"/>
      <c r="G517" s="209"/>
    </row>
    <row r="518" spans="2:7" x14ac:dyDescent="0.2">
      <c r="B518" s="209"/>
      <c r="C518" s="209"/>
      <c r="D518" s="209"/>
      <c r="E518" s="209"/>
      <c r="F518" s="209"/>
      <c r="G518" s="209"/>
    </row>
    <row r="519" spans="2:7" x14ac:dyDescent="0.2">
      <c r="B519" s="209"/>
      <c r="C519" s="209"/>
      <c r="D519" s="209"/>
      <c r="E519" s="209"/>
      <c r="F519" s="209"/>
      <c r="G519" s="209"/>
    </row>
    <row r="520" spans="2:7" x14ac:dyDescent="0.2">
      <c r="B520" s="209"/>
      <c r="C520" s="209"/>
      <c r="D520" s="209"/>
      <c r="E520" s="209"/>
      <c r="F520" s="209"/>
      <c r="G520" s="209"/>
    </row>
    <row r="521" spans="2:7" x14ac:dyDescent="0.2">
      <c r="B521" s="209"/>
      <c r="C521" s="209"/>
      <c r="D521" s="209"/>
      <c r="E521" s="209"/>
      <c r="F521" s="209"/>
      <c r="G521" s="209"/>
    </row>
    <row r="522" spans="2:7" x14ac:dyDescent="0.2">
      <c r="B522" s="209"/>
      <c r="C522" s="209"/>
      <c r="D522" s="209"/>
      <c r="E522" s="209"/>
      <c r="F522" s="209"/>
      <c r="G522" s="209"/>
    </row>
    <row r="523" spans="2:7" x14ac:dyDescent="0.2">
      <c r="B523" s="209"/>
      <c r="C523" s="209"/>
      <c r="D523" s="209"/>
      <c r="E523" s="209"/>
      <c r="F523" s="209"/>
      <c r="G523" s="209"/>
    </row>
    <row r="524" spans="2:7" x14ac:dyDescent="0.2">
      <c r="B524" s="209"/>
      <c r="C524" s="209"/>
      <c r="D524" s="209"/>
      <c r="E524" s="209"/>
      <c r="F524" s="209"/>
      <c r="G524" s="209"/>
    </row>
    <row r="525" spans="2:7" x14ac:dyDescent="0.2">
      <c r="B525" s="209"/>
      <c r="C525" s="209"/>
      <c r="D525" s="209"/>
      <c r="E525" s="209"/>
      <c r="F525" s="209"/>
      <c r="G525" s="209"/>
    </row>
    <row r="526" spans="2:7" x14ac:dyDescent="0.2">
      <c r="B526" s="209"/>
      <c r="C526" s="209"/>
      <c r="D526" s="209"/>
      <c r="E526" s="209"/>
      <c r="F526" s="209"/>
      <c r="G526" s="209"/>
    </row>
    <row r="527" spans="2:7" x14ac:dyDescent="0.2">
      <c r="B527" s="209"/>
      <c r="C527" s="209"/>
      <c r="D527" s="209"/>
      <c r="E527" s="209"/>
      <c r="F527" s="209"/>
      <c r="G527" s="209"/>
    </row>
    <row r="528" spans="2:7" x14ac:dyDescent="0.2">
      <c r="B528" s="209"/>
      <c r="C528" s="209"/>
      <c r="D528" s="209"/>
      <c r="E528" s="209"/>
      <c r="F528" s="209"/>
      <c r="G528" s="209"/>
    </row>
    <row r="529" spans="2:7" x14ac:dyDescent="0.2">
      <c r="B529" s="209"/>
      <c r="C529" s="209"/>
      <c r="D529" s="209"/>
      <c r="E529" s="209"/>
      <c r="F529" s="209"/>
      <c r="G529" s="209"/>
    </row>
    <row r="530" spans="2:7" x14ac:dyDescent="0.2">
      <c r="B530" s="209"/>
      <c r="C530" s="209"/>
      <c r="D530" s="209"/>
      <c r="E530" s="209"/>
      <c r="F530" s="209"/>
      <c r="G530" s="209"/>
    </row>
    <row r="531" spans="2:7" x14ac:dyDescent="0.2">
      <c r="B531" s="209"/>
      <c r="C531" s="209"/>
      <c r="D531" s="209"/>
      <c r="E531" s="209"/>
      <c r="F531" s="209"/>
      <c r="G531" s="209"/>
    </row>
    <row r="532" spans="2:7" x14ac:dyDescent="0.2">
      <c r="B532" s="209"/>
      <c r="C532" s="209"/>
      <c r="D532" s="209"/>
      <c r="E532" s="209"/>
      <c r="F532" s="209"/>
      <c r="G532" s="209"/>
    </row>
    <row r="533" spans="2:7" x14ac:dyDescent="0.2">
      <c r="B533" s="209"/>
      <c r="C533" s="209"/>
      <c r="D533" s="209"/>
      <c r="E533" s="209"/>
      <c r="F533" s="209"/>
      <c r="G533" s="209"/>
    </row>
    <row r="534" spans="2:7" x14ac:dyDescent="0.2">
      <c r="B534" s="209"/>
      <c r="C534" s="209"/>
      <c r="D534" s="209"/>
      <c r="E534" s="209"/>
      <c r="F534" s="209"/>
      <c r="G534" s="209"/>
    </row>
    <row r="535" spans="2:7" x14ac:dyDescent="0.2">
      <c r="B535" s="209"/>
      <c r="C535" s="209"/>
      <c r="D535" s="209"/>
      <c r="E535" s="209"/>
      <c r="F535" s="209"/>
      <c r="G535" s="209"/>
    </row>
    <row r="536" spans="2:7" x14ac:dyDescent="0.2">
      <c r="B536" s="209"/>
      <c r="C536" s="209"/>
      <c r="D536" s="209"/>
      <c r="E536" s="209"/>
      <c r="F536" s="209"/>
      <c r="G536" s="209"/>
    </row>
    <row r="537" spans="2:7" x14ac:dyDescent="0.2">
      <c r="B537" s="209"/>
      <c r="C537" s="209"/>
      <c r="D537" s="209"/>
      <c r="E537" s="209"/>
      <c r="F537" s="209"/>
      <c r="G537" s="209"/>
    </row>
    <row r="538" spans="2:7" x14ac:dyDescent="0.2">
      <c r="B538" s="209"/>
      <c r="C538" s="209"/>
      <c r="D538" s="209"/>
      <c r="E538" s="209"/>
      <c r="F538" s="209"/>
      <c r="G538" s="209"/>
    </row>
    <row r="539" spans="2:7" x14ac:dyDescent="0.2">
      <c r="B539" s="209"/>
      <c r="C539" s="209"/>
      <c r="D539" s="209"/>
      <c r="E539" s="209"/>
      <c r="F539" s="209"/>
      <c r="G539" s="209"/>
    </row>
    <row r="540" spans="2:7" x14ac:dyDescent="0.2">
      <c r="B540" s="209"/>
      <c r="C540" s="209"/>
      <c r="D540" s="209"/>
      <c r="E540" s="209"/>
      <c r="F540" s="209"/>
      <c r="G540" s="209"/>
    </row>
    <row r="541" spans="2:7" x14ac:dyDescent="0.2">
      <c r="B541" s="209"/>
      <c r="C541" s="209"/>
      <c r="D541" s="209"/>
      <c r="E541" s="209"/>
      <c r="F541" s="209"/>
      <c r="G541" s="209"/>
    </row>
    <row r="542" spans="2:7" x14ac:dyDescent="0.2">
      <c r="B542" s="209"/>
      <c r="C542" s="209"/>
      <c r="D542" s="209"/>
      <c r="E542" s="209"/>
      <c r="F542" s="209"/>
      <c r="G542" s="209"/>
    </row>
    <row r="543" spans="2:7" x14ac:dyDescent="0.2">
      <c r="B543" s="209"/>
      <c r="C543" s="209"/>
      <c r="D543" s="209"/>
      <c r="E543" s="209"/>
      <c r="F543" s="209"/>
      <c r="G543" s="209"/>
    </row>
    <row r="544" spans="2:7" x14ac:dyDescent="0.2">
      <c r="B544" s="209"/>
      <c r="C544" s="209"/>
      <c r="D544" s="209"/>
      <c r="E544" s="209"/>
      <c r="F544" s="209"/>
      <c r="G544" s="209"/>
    </row>
    <row r="545" spans="2:7" x14ac:dyDescent="0.2">
      <c r="B545" s="209"/>
      <c r="C545" s="209"/>
      <c r="D545" s="209"/>
      <c r="E545" s="209"/>
      <c r="F545" s="209"/>
      <c r="G545" s="209"/>
    </row>
    <row r="546" spans="2:7" x14ac:dyDescent="0.2">
      <c r="B546" s="209"/>
      <c r="C546" s="209"/>
      <c r="D546" s="209"/>
      <c r="E546" s="209"/>
      <c r="F546" s="209"/>
      <c r="G546" s="209"/>
    </row>
    <row r="547" spans="2:7" x14ac:dyDescent="0.2">
      <c r="B547" s="209"/>
      <c r="C547" s="209"/>
      <c r="D547" s="209"/>
      <c r="E547" s="209"/>
      <c r="F547" s="209"/>
      <c r="G547" s="209"/>
    </row>
    <row r="548" spans="2:7" x14ac:dyDescent="0.2">
      <c r="B548" s="209"/>
      <c r="C548" s="209"/>
      <c r="D548" s="209"/>
      <c r="E548" s="209"/>
      <c r="F548" s="209"/>
      <c r="G548" s="209"/>
    </row>
    <row r="549" spans="2:7" x14ac:dyDescent="0.2">
      <c r="B549" s="209"/>
      <c r="C549" s="209"/>
      <c r="D549" s="209"/>
      <c r="E549" s="209"/>
      <c r="F549" s="209"/>
      <c r="G549" s="209"/>
    </row>
    <row r="550" spans="2:7" x14ac:dyDescent="0.2">
      <c r="B550" s="209"/>
      <c r="C550" s="209"/>
      <c r="D550" s="209"/>
      <c r="E550" s="209"/>
      <c r="F550" s="209"/>
      <c r="G550" s="209"/>
    </row>
    <row r="551" spans="2:7" x14ac:dyDescent="0.2">
      <c r="B551" s="209"/>
      <c r="C551" s="209"/>
      <c r="D551" s="209"/>
      <c r="E551" s="209"/>
      <c r="F551" s="209"/>
      <c r="G551" s="209"/>
    </row>
    <row r="552" spans="2:7" x14ac:dyDescent="0.2">
      <c r="B552" s="209"/>
      <c r="C552" s="209"/>
      <c r="D552" s="209"/>
      <c r="E552" s="209"/>
      <c r="F552" s="209"/>
      <c r="G552" s="209"/>
    </row>
    <row r="553" spans="2:7" x14ac:dyDescent="0.2">
      <c r="B553" s="209"/>
      <c r="C553" s="209"/>
      <c r="D553" s="209"/>
      <c r="E553" s="209"/>
      <c r="F553" s="209"/>
      <c r="G553" s="209"/>
    </row>
    <row r="554" spans="2:7" x14ac:dyDescent="0.2">
      <c r="B554" s="209"/>
      <c r="C554" s="209"/>
      <c r="D554" s="209"/>
      <c r="E554" s="209"/>
      <c r="F554" s="209"/>
      <c r="G554" s="209"/>
    </row>
    <row r="555" spans="2:7" x14ac:dyDescent="0.2">
      <c r="B555" s="209"/>
      <c r="C555" s="209"/>
      <c r="D555" s="209"/>
      <c r="E555" s="209"/>
      <c r="F555" s="209"/>
      <c r="G555" s="209"/>
    </row>
    <row r="556" spans="2:7" x14ac:dyDescent="0.2">
      <c r="B556" s="209"/>
      <c r="C556" s="209"/>
      <c r="D556" s="209"/>
      <c r="E556" s="209"/>
      <c r="F556" s="209"/>
      <c r="G556" s="209"/>
    </row>
    <row r="557" spans="2:7" x14ac:dyDescent="0.2">
      <c r="B557" s="209"/>
      <c r="C557" s="209"/>
      <c r="D557" s="209"/>
      <c r="E557" s="209"/>
      <c r="F557" s="209"/>
      <c r="G557" s="209"/>
    </row>
    <row r="558" spans="2:7" x14ac:dyDescent="0.2">
      <c r="B558" s="209"/>
      <c r="C558" s="209"/>
      <c r="D558" s="209"/>
      <c r="E558" s="209"/>
      <c r="F558" s="209"/>
      <c r="G558" s="209"/>
    </row>
    <row r="559" spans="2:7" x14ac:dyDescent="0.2">
      <c r="B559" s="209"/>
      <c r="C559" s="209"/>
      <c r="D559" s="209"/>
      <c r="E559" s="209"/>
      <c r="F559" s="209"/>
      <c r="G559" s="209"/>
    </row>
    <row r="560" spans="2:7" x14ac:dyDescent="0.2">
      <c r="B560" s="209"/>
      <c r="C560" s="209"/>
      <c r="D560" s="209"/>
      <c r="E560" s="209"/>
      <c r="F560" s="209"/>
      <c r="G560" s="209"/>
    </row>
    <row r="561" spans="2:7" x14ac:dyDescent="0.2">
      <c r="B561" s="209"/>
      <c r="C561" s="209"/>
      <c r="D561" s="209"/>
      <c r="E561" s="209"/>
      <c r="F561" s="209"/>
      <c r="G561" s="209"/>
    </row>
    <row r="562" spans="2:7" x14ac:dyDescent="0.2">
      <c r="B562" s="209"/>
      <c r="C562" s="209"/>
      <c r="D562" s="209"/>
      <c r="E562" s="209"/>
      <c r="F562" s="209"/>
      <c r="G562" s="209"/>
    </row>
    <row r="563" spans="2:7" x14ac:dyDescent="0.2">
      <c r="B563" s="209"/>
      <c r="C563" s="209"/>
      <c r="D563" s="209"/>
      <c r="E563" s="209"/>
      <c r="F563" s="209"/>
      <c r="G563" s="209"/>
    </row>
    <row r="564" spans="2:7" x14ac:dyDescent="0.2">
      <c r="B564" s="209"/>
      <c r="C564" s="209"/>
      <c r="D564" s="209"/>
      <c r="E564" s="209"/>
      <c r="F564" s="209"/>
      <c r="G564" s="209"/>
    </row>
    <row r="565" spans="2:7" x14ac:dyDescent="0.2">
      <c r="B565" s="209"/>
      <c r="C565" s="209"/>
      <c r="D565" s="209"/>
      <c r="E565" s="209"/>
      <c r="F565" s="209"/>
      <c r="G565" s="209"/>
    </row>
    <row r="566" spans="2:7" x14ac:dyDescent="0.2">
      <c r="B566" s="209"/>
      <c r="C566" s="209"/>
      <c r="D566" s="209"/>
      <c r="E566" s="209"/>
      <c r="F566" s="209"/>
      <c r="G566" s="209"/>
    </row>
    <row r="567" spans="2:7" x14ac:dyDescent="0.2">
      <c r="B567" s="209"/>
      <c r="C567" s="209"/>
      <c r="D567" s="209"/>
      <c r="E567" s="209"/>
      <c r="F567" s="209"/>
      <c r="G567" s="209"/>
    </row>
    <row r="568" spans="2:7" x14ac:dyDescent="0.2">
      <c r="B568" s="209"/>
      <c r="C568" s="209"/>
      <c r="D568" s="209"/>
      <c r="E568" s="209"/>
      <c r="F568" s="209"/>
      <c r="G568" s="209"/>
    </row>
    <row r="569" spans="2:7" x14ac:dyDescent="0.2">
      <c r="B569" s="209"/>
      <c r="C569" s="209"/>
      <c r="D569" s="209"/>
      <c r="E569" s="209"/>
      <c r="F569" s="209"/>
      <c r="G569" s="209"/>
    </row>
    <row r="570" spans="2:7" x14ac:dyDescent="0.2">
      <c r="B570" s="209"/>
      <c r="C570" s="209"/>
      <c r="D570" s="209"/>
      <c r="E570" s="209"/>
      <c r="F570" s="209"/>
      <c r="G570" s="209"/>
    </row>
    <row r="571" spans="2:7" x14ac:dyDescent="0.2">
      <c r="B571" s="209"/>
      <c r="C571" s="209"/>
      <c r="D571" s="209"/>
      <c r="E571" s="209"/>
      <c r="F571" s="209"/>
      <c r="G571" s="209"/>
    </row>
    <row r="572" spans="2:7" x14ac:dyDescent="0.2">
      <c r="B572" s="209"/>
      <c r="C572" s="209"/>
      <c r="D572" s="209"/>
      <c r="E572" s="209"/>
      <c r="F572" s="209"/>
      <c r="G572" s="209"/>
    </row>
    <row r="573" spans="2:7" x14ac:dyDescent="0.2">
      <c r="B573" s="209"/>
      <c r="C573" s="209"/>
      <c r="D573" s="209"/>
      <c r="E573" s="209"/>
      <c r="F573" s="209"/>
      <c r="G573" s="209"/>
    </row>
    <row r="574" spans="2:7" x14ac:dyDescent="0.2">
      <c r="B574" s="209"/>
      <c r="C574" s="209"/>
      <c r="D574" s="209"/>
      <c r="E574" s="209"/>
      <c r="F574" s="209"/>
      <c r="G574" s="209"/>
    </row>
    <row r="575" spans="2:7" x14ac:dyDescent="0.2">
      <c r="B575" s="209"/>
      <c r="C575" s="209"/>
      <c r="D575" s="209"/>
      <c r="E575" s="209"/>
      <c r="F575" s="209"/>
      <c r="G575" s="209"/>
    </row>
    <row r="576" spans="2:7" x14ac:dyDescent="0.2">
      <c r="B576" s="209"/>
      <c r="C576" s="209"/>
      <c r="D576" s="209"/>
      <c r="E576" s="209"/>
      <c r="F576" s="209"/>
      <c r="G576" s="209"/>
    </row>
    <row r="577" spans="2:7" x14ac:dyDescent="0.2">
      <c r="B577" s="209"/>
      <c r="C577" s="209"/>
      <c r="D577" s="209"/>
      <c r="E577" s="209"/>
      <c r="F577" s="209"/>
      <c r="G577" s="209"/>
    </row>
    <row r="578" spans="2:7" x14ac:dyDescent="0.2">
      <c r="B578" s="209"/>
      <c r="C578" s="209"/>
      <c r="D578" s="209"/>
      <c r="E578" s="209"/>
      <c r="F578" s="209"/>
      <c r="G578" s="209"/>
    </row>
    <row r="579" spans="2:7" x14ac:dyDescent="0.2">
      <c r="B579" s="209"/>
      <c r="C579" s="209"/>
      <c r="D579" s="209"/>
      <c r="E579" s="209"/>
      <c r="F579" s="209"/>
      <c r="G579" s="209"/>
    </row>
    <row r="580" spans="2:7" x14ac:dyDescent="0.2">
      <c r="B580" s="209"/>
      <c r="C580" s="209"/>
      <c r="D580" s="209"/>
      <c r="E580" s="209"/>
      <c r="F580" s="209"/>
      <c r="G580" s="209"/>
    </row>
    <row r="581" spans="2:7" x14ac:dyDescent="0.2">
      <c r="B581" s="209"/>
      <c r="C581" s="209"/>
      <c r="D581" s="209"/>
      <c r="E581" s="209"/>
      <c r="F581" s="209"/>
      <c r="G581" s="209"/>
    </row>
    <row r="582" spans="2:7" x14ac:dyDescent="0.2">
      <c r="B582" s="209"/>
      <c r="C582" s="209"/>
      <c r="D582" s="209"/>
      <c r="E582" s="209"/>
      <c r="F582" s="209"/>
      <c r="G582" s="209"/>
    </row>
    <row r="583" spans="2:7" x14ac:dyDescent="0.2">
      <c r="B583" s="209"/>
      <c r="C583" s="209"/>
      <c r="D583" s="209"/>
      <c r="E583" s="209"/>
      <c r="F583" s="209"/>
      <c r="G583" s="209"/>
    </row>
    <row r="584" spans="2:7" x14ac:dyDescent="0.2">
      <c r="B584" s="209"/>
      <c r="C584" s="209"/>
      <c r="D584" s="209"/>
      <c r="E584" s="209"/>
      <c r="F584" s="209"/>
      <c r="G584" s="209"/>
    </row>
    <row r="585" spans="2:7" x14ac:dyDescent="0.2">
      <c r="B585" s="209"/>
      <c r="C585" s="209"/>
      <c r="D585" s="209"/>
      <c r="E585" s="209"/>
      <c r="F585" s="209"/>
      <c r="G585" s="209"/>
    </row>
    <row r="586" spans="2:7" x14ac:dyDescent="0.2">
      <c r="B586" s="209"/>
      <c r="C586" s="209"/>
      <c r="D586" s="209"/>
      <c r="E586" s="209"/>
      <c r="F586" s="209"/>
      <c r="G586" s="209"/>
    </row>
    <row r="587" spans="2:7" x14ac:dyDescent="0.2">
      <c r="B587" s="209"/>
      <c r="C587" s="209"/>
      <c r="D587" s="209"/>
      <c r="E587" s="209"/>
      <c r="F587" s="209"/>
      <c r="G587" s="209"/>
    </row>
    <row r="588" spans="2:7" x14ac:dyDescent="0.2">
      <c r="B588" s="209"/>
      <c r="C588" s="209"/>
      <c r="D588" s="209"/>
      <c r="E588" s="209"/>
      <c r="F588" s="209"/>
      <c r="G588" s="209"/>
    </row>
    <row r="589" spans="2:7" x14ac:dyDescent="0.2">
      <c r="B589" s="209"/>
      <c r="C589" s="209"/>
      <c r="D589" s="209"/>
      <c r="E589" s="209"/>
      <c r="F589" s="209"/>
      <c r="G589" s="209"/>
    </row>
    <row r="590" spans="2:7" x14ac:dyDescent="0.2">
      <c r="B590" s="209"/>
      <c r="C590" s="209"/>
      <c r="D590" s="209"/>
      <c r="E590" s="209"/>
      <c r="F590" s="209"/>
      <c r="G590" s="209"/>
    </row>
    <row r="591" spans="2:7" x14ac:dyDescent="0.2">
      <c r="B591" s="209"/>
      <c r="C591" s="209"/>
      <c r="D591" s="209"/>
      <c r="E591" s="209"/>
      <c r="F591" s="209"/>
      <c r="G591" s="209"/>
    </row>
    <row r="592" spans="2:7" x14ac:dyDescent="0.2">
      <c r="B592" s="209"/>
      <c r="C592" s="209"/>
      <c r="D592" s="209"/>
      <c r="E592" s="209"/>
      <c r="F592" s="209"/>
      <c r="G592" s="209"/>
    </row>
    <row r="593" spans="2:7" x14ac:dyDescent="0.2">
      <c r="B593" s="209"/>
      <c r="C593" s="209"/>
      <c r="D593" s="209"/>
      <c r="E593" s="209"/>
      <c r="F593" s="209"/>
      <c r="G593" s="209"/>
    </row>
    <row r="594" spans="2:7" x14ac:dyDescent="0.2">
      <c r="B594" s="209"/>
      <c r="C594" s="209"/>
      <c r="D594" s="209"/>
      <c r="E594" s="209"/>
      <c r="F594" s="209"/>
      <c r="G594" s="209"/>
    </row>
    <row r="595" spans="2:7" x14ac:dyDescent="0.2">
      <c r="B595" s="209"/>
      <c r="C595" s="209"/>
      <c r="D595" s="209"/>
      <c r="E595" s="209"/>
      <c r="F595" s="209"/>
      <c r="G595" s="209"/>
    </row>
    <row r="596" spans="2:7" x14ac:dyDescent="0.2">
      <c r="B596" s="209"/>
      <c r="C596" s="209"/>
      <c r="D596" s="209"/>
      <c r="E596" s="209"/>
      <c r="F596" s="209"/>
      <c r="G596" s="209"/>
    </row>
    <row r="597" spans="2:7" x14ac:dyDescent="0.2">
      <c r="B597" s="209"/>
      <c r="C597" s="209"/>
      <c r="D597" s="209"/>
      <c r="E597" s="209"/>
      <c r="F597" s="209"/>
      <c r="G597" s="209"/>
    </row>
    <row r="598" spans="2:7" x14ac:dyDescent="0.2">
      <c r="B598" s="209"/>
      <c r="C598" s="209"/>
      <c r="D598" s="209"/>
      <c r="E598" s="209"/>
      <c r="F598" s="209"/>
      <c r="G598" s="209"/>
    </row>
    <row r="599" spans="2:7" x14ac:dyDescent="0.2">
      <c r="B599" s="209"/>
      <c r="C599" s="209"/>
      <c r="D599" s="209"/>
      <c r="E599" s="209"/>
      <c r="F599" s="209"/>
      <c r="G599" s="209"/>
    </row>
    <row r="600" spans="2:7" x14ac:dyDescent="0.2">
      <c r="B600" s="209"/>
      <c r="C600" s="209"/>
      <c r="D600" s="209"/>
      <c r="E600" s="209"/>
      <c r="F600" s="209"/>
      <c r="G600" s="209"/>
    </row>
    <row r="601" spans="2:7" x14ac:dyDescent="0.2">
      <c r="B601" s="209"/>
      <c r="C601" s="209"/>
      <c r="D601" s="209"/>
      <c r="E601" s="209"/>
      <c r="F601" s="209"/>
      <c r="G601" s="209"/>
    </row>
    <row r="602" spans="2:7" x14ac:dyDescent="0.2">
      <c r="B602" s="209"/>
      <c r="C602" s="209"/>
      <c r="D602" s="209"/>
      <c r="E602" s="209"/>
      <c r="F602" s="209"/>
      <c r="G602" s="209"/>
    </row>
    <row r="603" spans="2:7" x14ac:dyDescent="0.2">
      <c r="B603" s="209"/>
      <c r="C603" s="209"/>
      <c r="D603" s="209"/>
      <c r="E603" s="209"/>
      <c r="F603" s="209"/>
      <c r="G603" s="209"/>
    </row>
    <row r="604" spans="2:7" x14ac:dyDescent="0.2">
      <c r="B604" s="209"/>
      <c r="C604" s="209"/>
      <c r="D604" s="209"/>
      <c r="E604" s="209"/>
      <c r="F604" s="209"/>
      <c r="G604" s="209"/>
    </row>
    <row r="605" spans="2:7" x14ac:dyDescent="0.2">
      <c r="B605" s="209"/>
      <c r="C605" s="209"/>
      <c r="D605" s="209"/>
      <c r="E605" s="209"/>
      <c r="F605" s="209"/>
      <c r="G605" s="209"/>
    </row>
    <row r="606" spans="2:7" x14ac:dyDescent="0.2">
      <c r="B606" s="209"/>
      <c r="C606" s="209"/>
      <c r="D606" s="209"/>
      <c r="E606" s="209"/>
      <c r="F606" s="209"/>
      <c r="G606" s="209"/>
    </row>
    <row r="607" spans="2:7" x14ac:dyDescent="0.2">
      <c r="B607" s="209"/>
      <c r="C607" s="209"/>
      <c r="D607" s="209"/>
      <c r="E607" s="209"/>
      <c r="F607" s="209"/>
      <c r="G607" s="209"/>
    </row>
    <row r="608" spans="2:7" x14ac:dyDescent="0.2">
      <c r="B608" s="209"/>
      <c r="C608" s="209"/>
      <c r="D608" s="209"/>
      <c r="E608" s="209"/>
      <c r="F608" s="209"/>
      <c r="G608" s="209"/>
    </row>
    <row r="609" spans="2:7" x14ac:dyDescent="0.2">
      <c r="B609" s="209"/>
      <c r="C609" s="209"/>
      <c r="D609" s="209"/>
      <c r="E609" s="209"/>
      <c r="F609" s="209"/>
      <c r="G609" s="20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716E-1682-40D2-9807-13EAEE58D031}">
  <sheetPr codeName="Sheet3"/>
  <dimension ref="A1:W306"/>
  <sheetViews>
    <sheetView topLeftCell="A223" zoomScale="120" zoomScaleNormal="120" workbookViewId="0">
      <selection activeCell="L30" sqref="L30"/>
    </sheetView>
  </sheetViews>
  <sheetFormatPr defaultRowHeight="12.75" x14ac:dyDescent="0.2"/>
  <cols>
    <col min="1" max="2" width="9.140625" style="385"/>
    <col min="3" max="4" width="12.5703125" style="385" customWidth="1"/>
    <col min="5" max="5" width="16.5703125" style="385" customWidth="1"/>
    <col min="6" max="6" width="15" style="385" customWidth="1"/>
    <col min="7" max="7" width="48.85546875" style="385" bestFit="1" customWidth="1"/>
    <col min="8" max="8" width="48.85546875" style="385" customWidth="1"/>
    <col min="9" max="9" width="11" style="385" bestFit="1" customWidth="1"/>
    <col min="10" max="10" width="5.7109375" style="385" customWidth="1"/>
    <col min="11" max="11" width="8" style="385" bestFit="1" customWidth="1"/>
    <col min="12" max="12" width="28.7109375" style="385" customWidth="1"/>
    <col min="13" max="13" width="36.140625" style="385" bestFit="1" customWidth="1"/>
    <col min="14" max="14" width="28.5703125" style="385" bestFit="1" customWidth="1"/>
    <col min="15" max="15" width="29.85546875" style="385" bestFit="1" customWidth="1"/>
    <col min="16" max="16" width="53.42578125" style="385" bestFit="1" customWidth="1"/>
    <col min="17" max="17" width="16.28515625" style="385" bestFit="1" customWidth="1"/>
    <col min="18" max="18" width="15.85546875" style="385" bestFit="1" customWidth="1"/>
    <col min="19" max="19" width="10.5703125" style="385" bestFit="1" customWidth="1"/>
    <col min="20" max="20" width="16" style="385" bestFit="1" customWidth="1"/>
    <col min="21" max="21" width="18.28515625" style="385" bestFit="1" customWidth="1"/>
    <col min="22" max="16384" width="9.140625" style="385"/>
  </cols>
  <sheetData>
    <row r="1" spans="1:22" ht="13.5" thickBot="1" x14ac:dyDescent="0.25">
      <c r="E1" s="385">
        <v>1</v>
      </c>
      <c r="F1" s="385">
        <v>2</v>
      </c>
      <c r="G1" s="385">
        <v>3</v>
      </c>
      <c r="H1" s="385">
        <v>4</v>
      </c>
      <c r="I1" s="385">
        <v>5</v>
      </c>
      <c r="J1" s="385">
        <v>6</v>
      </c>
      <c r="K1" s="385">
        <v>7</v>
      </c>
      <c r="L1" s="385">
        <v>8</v>
      </c>
      <c r="M1" s="385">
        <v>9</v>
      </c>
      <c r="N1" s="385">
        <v>10</v>
      </c>
      <c r="O1" s="385">
        <v>11</v>
      </c>
      <c r="P1" s="385">
        <v>12</v>
      </c>
      <c r="Q1" s="385">
        <v>13</v>
      </c>
      <c r="R1" s="385">
        <v>14</v>
      </c>
      <c r="S1" s="385">
        <v>15</v>
      </c>
      <c r="T1" s="385">
        <v>16</v>
      </c>
      <c r="U1" s="385">
        <v>17</v>
      </c>
      <c r="V1" s="385">
        <v>18</v>
      </c>
    </row>
    <row r="2" spans="1:22" ht="52.5" thickBot="1" x14ac:dyDescent="0.3">
      <c r="A2" s="225" t="s">
        <v>111</v>
      </c>
      <c r="B2" s="238" t="s">
        <v>385</v>
      </c>
      <c r="C2" s="237" t="s">
        <v>112</v>
      </c>
      <c r="D2" s="402" t="s">
        <v>1834</v>
      </c>
      <c r="E2" s="402" t="s">
        <v>1835</v>
      </c>
      <c r="F2" s="388" t="s">
        <v>415</v>
      </c>
      <c r="G2" s="388" t="s">
        <v>416</v>
      </c>
      <c r="H2" s="388" t="s">
        <v>1833</v>
      </c>
      <c r="I2" s="388" t="s">
        <v>417</v>
      </c>
      <c r="J2" s="388" t="s">
        <v>418</v>
      </c>
      <c r="K2" s="388" t="s">
        <v>419</v>
      </c>
      <c r="L2" s="388" t="s">
        <v>1836</v>
      </c>
      <c r="M2" s="388" t="s">
        <v>420</v>
      </c>
      <c r="N2" s="388" t="s">
        <v>1598</v>
      </c>
      <c r="O2" s="388" t="s">
        <v>421</v>
      </c>
      <c r="P2" s="388" t="s">
        <v>422</v>
      </c>
      <c r="Q2" s="388" t="s">
        <v>423</v>
      </c>
      <c r="R2" s="388" t="s">
        <v>424</v>
      </c>
      <c r="S2" s="388" t="s">
        <v>425</v>
      </c>
      <c r="T2" s="388" t="s">
        <v>426</v>
      </c>
      <c r="U2" s="388" t="s">
        <v>427</v>
      </c>
      <c r="V2" s="388" t="s">
        <v>1830</v>
      </c>
    </row>
    <row r="3" spans="1:22" ht="15" x14ac:dyDescent="0.25">
      <c r="A3" s="244" t="s">
        <v>297</v>
      </c>
      <c r="B3" s="210">
        <v>2</v>
      </c>
      <c r="C3" s="227" t="s">
        <v>338</v>
      </c>
      <c r="D3" s="403">
        <v>1</v>
      </c>
      <c r="E3" s="403" t="str">
        <f>C3&amp;TEXT(D3,"00")</f>
        <v>05CH01195801</v>
      </c>
      <c r="F3" s="389">
        <v>5000000068</v>
      </c>
      <c r="G3" s="389" t="s">
        <v>297</v>
      </c>
      <c r="H3" s="389" t="str">
        <f t="shared" ref="H3:H66" si="0">TEXT(I3,"0000000000")&amp;"-"&amp;TEXT(J3,"000")</f>
        <v>2000577842-003</v>
      </c>
      <c r="I3" s="389">
        <v>2000577842</v>
      </c>
      <c r="J3" s="389">
        <v>3</v>
      </c>
      <c r="K3" s="389" t="s">
        <v>1264</v>
      </c>
      <c r="L3" s="389" t="str">
        <f>IF(M3="",N3,M3)</f>
        <v>DELAVAN CHILD AND FAMILY CENTER</v>
      </c>
      <c r="M3" s="389"/>
      <c r="N3" s="389" t="s">
        <v>1761</v>
      </c>
      <c r="O3" s="389" t="s">
        <v>1265</v>
      </c>
      <c r="P3" s="389" t="s">
        <v>428</v>
      </c>
      <c r="Q3" s="389" t="s">
        <v>1266</v>
      </c>
      <c r="R3" s="389" t="s">
        <v>1267</v>
      </c>
      <c r="S3" s="389" t="s">
        <v>433</v>
      </c>
      <c r="T3" s="389" t="s">
        <v>1268</v>
      </c>
      <c r="U3" s="389">
        <v>64</v>
      </c>
      <c r="V3" s="389" t="s">
        <v>1269</v>
      </c>
    </row>
    <row r="4" spans="1:22" ht="15" x14ac:dyDescent="0.25">
      <c r="A4" s="244" t="s">
        <v>297</v>
      </c>
      <c r="B4" s="210">
        <v>2</v>
      </c>
      <c r="C4" s="227" t="s">
        <v>338</v>
      </c>
      <c r="D4" s="403">
        <v>2</v>
      </c>
      <c r="E4" s="403" t="str">
        <f t="shared" ref="E4:E67" si="1">C4&amp;TEXT(D4,"00")</f>
        <v>05CH01195802</v>
      </c>
      <c r="F4" s="389">
        <v>5000000068</v>
      </c>
      <c r="G4" s="389" t="s">
        <v>297</v>
      </c>
      <c r="H4" s="389" t="str">
        <f t="shared" si="0"/>
        <v>2000577842-005</v>
      </c>
      <c r="I4" s="389">
        <v>2000577842</v>
      </c>
      <c r="J4" s="389">
        <v>5</v>
      </c>
      <c r="K4" s="389" t="s">
        <v>1258</v>
      </c>
      <c r="L4" s="389" t="str">
        <f t="shared" ref="L4:L67" si="2">IF(M4="",N4,M4)</f>
        <v>BELOIT CHILD AND FAMILY CENTER</v>
      </c>
      <c r="M4" s="389"/>
      <c r="N4" s="389" t="s">
        <v>1760</v>
      </c>
      <c r="O4" s="389" t="s">
        <v>1259</v>
      </c>
      <c r="P4" s="389" t="s">
        <v>428</v>
      </c>
      <c r="Q4" s="389" t="s">
        <v>1260</v>
      </c>
      <c r="R4" s="389" t="s">
        <v>1261</v>
      </c>
      <c r="S4" s="389" t="s">
        <v>433</v>
      </c>
      <c r="T4" s="389" t="s">
        <v>1262</v>
      </c>
      <c r="U4" s="389">
        <v>53</v>
      </c>
      <c r="V4" s="389" t="s">
        <v>1263</v>
      </c>
    </row>
    <row r="5" spans="1:22" ht="15" x14ac:dyDescent="0.25">
      <c r="A5" s="244" t="s">
        <v>297</v>
      </c>
      <c r="B5" s="210">
        <v>2</v>
      </c>
      <c r="C5" s="227" t="s">
        <v>338</v>
      </c>
      <c r="D5" s="403">
        <v>3</v>
      </c>
      <c r="E5" s="403" t="str">
        <f t="shared" si="1"/>
        <v>05CH01195803</v>
      </c>
      <c r="F5" s="389">
        <v>5000000068</v>
      </c>
      <c r="G5" s="389" t="s">
        <v>297</v>
      </c>
      <c r="H5" s="389" t="str">
        <f t="shared" si="0"/>
        <v>2000577842-009</v>
      </c>
      <c r="I5" s="389">
        <v>2000577842</v>
      </c>
      <c r="J5" s="389">
        <v>9</v>
      </c>
      <c r="K5" s="389" t="s">
        <v>1282</v>
      </c>
      <c r="L5" s="389" t="str">
        <f t="shared" si="2"/>
        <v>JANESVILLE CHILD AND FAMILY CENTER</v>
      </c>
      <c r="M5" s="389"/>
      <c r="N5" s="389" t="s">
        <v>1765</v>
      </c>
      <c r="O5" s="389" t="s">
        <v>1283</v>
      </c>
      <c r="P5" s="389" t="s">
        <v>428</v>
      </c>
      <c r="Q5" s="389" t="s">
        <v>1284</v>
      </c>
      <c r="R5" s="389" t="s">
        <v>1280</v>
      </c>
      <c r="S5" s="389" t="s">
        <v>433</v>
      </c>
      <c r="T5" s="389" t="s">
        <v>1281</v>
      </c>
      <c r="U5" s="389">
        <v>53</v>
      </c>
      <c r="V5" s="389" t="s">
        <v>1263</v>
      </c>
    </row>
    <row r="6" spans="1:22" ht="15" x14ac:dyDescent="0.25">
      <c r="A6" s="244" t="s">
        <v>297</v>
      </c>
      <c r="B6" s="210">
        <v>2</v>
      </c>
      <c r="C6" s="227" t="s">
        <v>338</v>
      </c>
      <c r="D6" s="403">
        <v>4</v>
      </c>
      <c r="E6" s="403" t="str">
        <f t="shared" si="1"/>
        <v>05CH01195804</v>
      </c>
      <c r="F6" s="389">
        <v>5000000068</v>
      </c>
      <c r="G6" s="389" t="s">
        <v>297</v>
      </c>
      <c r="H6" s="389" t="str">
        <f t="shared" si="0"/>
        <v>2000577842-024</v>
      </c>
      <c r="I6" s="389">
        <v>2000577842</v>
      </c>
      <c r="J6" s="389">
        <v>24</v>
      </c>
      <c r="K6" s="389" t="s">
        <v>1270</v>
      </c>
      <c r="L6" s="389" t="str">
        <f t="shared" si="2"/>
        <v>ELKHORN CHILD AND FAMILY CENTER</v>
      </c>
      <c r="M6" s="389"/>
      <c r="N6" s="389" t="s">
        <v>1762</v>
      </c>
      <c r="O6" s="389" t="s">
        <v>1271</v>
      </c>
      <c r="P6" s="389" t="s">
        <v>428</v>
      </c>
      <c r="Q6" s="389" t="s">
        <v>1272</v>
      </c>
      <c r="R6" s="389" t="s">
        <v>1273</v>
      </c>
      <c r="S6" s="389" t="s">
        <v>433</v>
      </c>
      <c r="T6" s="389" t="s">
        <v>1274</v>
      </c>
      <c r="U6" s="389">
        <v>64</v>
      </c>
      <c r="V6" s="389" t="s">
        <v>1269</v>
      </c>
    </row>
    <row r="7" spans="1:22" ht="15" x14ac:dyDescent="0.25">
      <c r="A7" s="244" t="s">
        <v>297</v>
      </c>
      <c r="B7" s="210">
        <v>2</v>
      </c>
      <c r="C7" s="227" t="s">
        <v>338</v>
      </c>
      <c r="D7" s="403">
        <v>5</v>
      </c>
      <c r="E7" s="403" t="str">
        <f t="shared" si="1"/>
        <v>05CH01195805</v>
      </c>
      <c r="F7" s="389">
        <v>5000000068</v>
      </c>
      <c r="G7" s="389" t="s">
        <v>297</v>
      </c>
      <c r="H7" s="389" t="str">
        <f t="shared" si="0"/>
        <v>6000555596-001</v>
      </c>
      <c r="I7" s="389">
        <v>6000555596</v>
      </c>
      <c r="J7" s="389">
        <v>1</v>
      </c>
      <c r="K7" s="389" t="s">
        <v>1277</v>
      </c>
      <c r="L7" s="389" t="str">
        <f t="shared" si="2"/>
        <v>COMMUNITY KIDS JANESVILLE LRNG CTR</v>
      </c>
      <c r="M7" s="389"/>
      <c r="N7" s="389" t="s">
        <v>1764</v>
      </c>
      <c r="O7" s="389" t="s">
        <v>1278</v>
      </c>
      <c r="P7" s="389" t="s">
        <v>428</v>
      </c>
      <c r="Q7" s="389" t="s">
        <v>1279</v>
      </c>
      <c r="R7" s="389" t="s">
        <v>1280</v>
      </c>
      <c r="S7" s="389" t="s">
        <v>433</v>
      </c>
      <c r="T7" s="389" t="s">
        <v>1281</v>
      </c>
      <c r="U7" s="389">
        <v>53</v>
      </c>
      <c r="V7" s="389" t="s">
        <v>1263</v>
      </c>
    </row>
    <row r="8" spans="1:22" ht="15" x14ac:dyDescent="0.25">
      <c r="A8" s="244" t="s">
        <v>297</v>
      </c>
      <c r="B8" s="210">
        <v>2</v>
      </c>
      <c r="C8" s="227" t="s">
        <v>338</v>
      </c>
      <c r="D8" s="403">
        <v>6</v>
      </c>
      <c r="E8" s="403" t="str">
        <f t="shared" si="1"/>
        <v>05CH01195806</v>
      </c>
      <c r="F8" s="389">
        <v>5000000068</v>
      </c>
      <c r="G8" s="389" t="s">
        <v>297</v>
      </c>
      <c r="H8" s="389" t="str">
        <f t="shared" si="0"/>
        <v>6000555596-004</v>
      </c>
      <c r="I8" s="389">
        <v>6000555596</v>
      </c>
      <c r="J8" s="389">
        <v>4</v>
      </c>
      <c r="K8" s="389" t="s">
        <v>1275</v>
      </c>
      <c r="L8" s="389" t="str">
        <f t="shared" si="2"/>
        <v>COMMUNITY KIDS BELOIT</v>
      </c>
      <c r="M8" s="389"/>
      <c r="N8" s="389" t="s">
        <v>1763</v>
      </c>
      <c r="O8" s="389" t="s">
        <v>1259</v>
      </c>
      <c r="P8" s="389" t="s">
        <v>428</v>
      </c>
      <c r="Q8" s="389" t="s">
        <v>1260</v>
      </c>
      <c r="R8" s="389" t="s">
        <v>1261</v>
      </c>
      <c r="S8" s="389" t="s">
        <v>433</v>
      </c>
      <c r="T8" s="389" t="s">
        <v>1276</v>
      </c>
      <c r="U8" s="389">
        <v>53</v>
      </c>
      <c r="V8" s="389" t="s">
        <v>1263</v>
      </c>
    </row>
    <row r="9" spans="1:22" ht="15" x14ac:dyDescent="0.25">
      <c r="A9" s="244" t="s">
        <v>298</v>
      </c>
      <c r="B9" s="210">
        <v>3</v>
      </c>
      <c r="C9" s="227" t="s">
        <v>339</v>
      </c>
      <c r="D9" s="403">
        <v>1</v>
      </c>
      <c r="E9" s="403" t="str">
        <f t="shared" si="1"/>
        <v>05CH01197301</v>
      </c>
      <c r="F9" s="389">
        <v>5000000041</v>
      </c>
      <c r="G9" s="389" t="s">
        <v>298</v>
      </c>
      <c r="H9" s="389" t="str">
        <f t="shared" si="0"/>
        <v>5000569345-001</v>
      </c>
      <c r="I9" s="389">
        <v>5000569345</v>
      </c>
      <c r="J9" s="389">
        <v>1</v>
      </c>
      <c r="K9" s="389" t="s">
        <v>481</v>
      </c>
      <c r="L9" s="389" t="str">
        <f t="shared" si="2"/>
        <v>THE WAUPACA CHILD DEVELOPMENT CTR</v>
      </c>
      <c r="M9" s="389"/>
      <c r="N9" s="389" t="s">
        <v>1608</v>
      </c>
      <c r="O9" s="389" t="s">
        <v>482</v>
      </c>
      <c r="P9" s="389" t="s">
        <v>428</v>
      </c>
      <c r="Q9" s="389" t="s">
        <v>483</v>
      </c>
      <c r="R9" s="389" t="s">
        <v>484</v>
      </c>
      <c r="S9" s="389" t="s">
        <v>433</v>
      </c>
      <c r="T9" s="389" t="s">
        <v>485</v>
      </c>
      <c r="U9" s="389">
        <v>68</v>
      </c>
      <c r="V9" s="389" t="s">
        <v>455</v>
      </c>
    </row>
    <row r="10" spans="1:22" ht="15" x14ac:dyDescent="0.25">
      <c r="A10" s="244" t="s">
        <v>298</v>
      </c>
      <c r="B10" s="210">
        <v>3</v>
      </c>
      <c r="C10" s="227" t="s">
        <v>339</v>
      </c>
      <c r="D10" s="403">
        <v>2</v>
      </c>
      <c r="E10" s="403" t="str">
        <f t="shared" si="1"/>
        <v>05CH01197302</v>
      </c>
      <c r="F10" s="389">
        <v>5000000041</v>
      </c>
      <c r="G10" s="389" t="s">
        <v>298</v>
      </c>
      <c r="H10" s="389" t="str">
        <f t="shared" si="0"/>
        <v>5000569345-004</v>
      </c>
      <c r="I10" s="389">
        <v>5000569345</v>
      </c>
      <c r="J10" s="389">
        <v>4</v>
      </c>
      <c r="K10" s="389" t="s">
        <v>471</v>
      </c>
      <c r="L10" s="389" t="str">
        <f t="shared" si="2"/>
        <v>FAMILY DEVELOPMENT CENTER</v>
      </c>
      <c r="M10" s="389"/>
      <c r="N10" s="389" t="s">
        <v>1606</v>
      </c>
      <c r="O10" s="389" t="s">
        <v>472</v>
      </c>
      <c r="P10" s="389" t="s">
        <v>428</v>
      </c>
      <c r="Q10" s="389" t="s">
        <v>473</v>
      </c>
      <c r="R10" s="389" t="s">
        <v>468</v>
      </c>
      <c r="S10" s="389" t="s">
        <v>433</v>
      </c>
      <c r="T10" s="389" t="s">
        <v>474</v>
      </c>
      <c r="U10" s="389">
        <v>49</v>
      </c>
      <c r="V10" s="389" t="s">
        <v>470</v>
      </c>
    </row>
    <row r="11" spans="1:22" ht="15" x14ac:dyDescent="0.25">
      <c r="A11" s="244" t="s">
        <v>298</v>
      </c>
      <c r="B11" s="210">
        <v>3</v>
      </c>
      <c r="C11" s="227" t="s">
        <v>339</v>
      </c>
      <c r="D11" s="403">
        <v>3</v>
      </c>
      <c r="E11" s="403" t="str">
        <f t="shared" si="1"/>
        <v>05CH01197303</v>
      </c>
      <c r="F11" s="389">
        <v>5000000041</v>
      </c>
      <c r="G11" s="389" t="s">
        <v>298</v>
      </c>
      <c r="H11" s="389" t="str">
        <f t="shared" si="0"/>
        <v>5000569345-006</v>
      </c>
      <c r="I11" s="389">
        <v>5000569345</v>
      </c>
      <c r="J11" s="389">
        <v>6</v>
      </c>
      <c r="K11" s="389" t="s">
        <v>486</v>
      </c>
      <c r="L11" s="389" t="str">
        <f t="shared" si="2"/>
        <v>WAUTOMA EARLY LEARNING CENTER</v>
      </c>
      <c r="M11" s="389"/>
      <c r="N11" s="389" t="s">
        <v>1609</v>
      </c>
      <c r="O11" s="389" t="s">
        <v>487</v>
      </c>
      <c r="P11" s="389" t="s">
        <v>428</v>
      </c>
      <c r="Q11" s="389" t="s">
        <v>488</v>
      </c>
      <c r="R11" s="389" t="s">
        <v>489</v>
      </c>
      <c r="S11" s="389" t="s">
        <v>433</v>
      </c>
      <c r="T11" s="389" t="s">
        <v>490</v>
      </c>
      <c r="U11" s="389">
        <v>69</v>
      </c>
      <c r="V11" s="389" t="s">
        <v>491</v>
      </c>
    </row>
    <row r="12" spans="1:22" ht="15" x14ac:dyDescent="0.25">
      <c r="A12" s="244" t="s">
        <v>298</v>
      </c>
      <c r="B12" s="210">
        <v>3</v>
      </c>
      <c r="C12" s="227" t="s">
        <v>339</v>
      </c>
      <c r="D12" s="403">
        <v>4</v>
      </c>
      <c r="E12" s="403" t="str">
        <f t="shared" si="1"/>
        <v>05CH01197304</v>
      </c>
      <c r="F12" s="389">
        <v>5000000041</v>
      </c>
      <c r="G12" s="389" t="s">
        <v>298</v>
      </c>
      <c r="H12" s="389" t="str">
        <f t="shared" si="0"/>
        <v>5000569345-008</v>
      </c>
      <c r="I12" s="389">
        <v>5000569345</v>
      </c>
      <c r="J12" s="389">
        <v>8</v>
      </c>
      <c r="K12" s="389" t="s">
        <v>475</v>
      </c>
      <c r="L12" s="389" t="str">
        <f t="shared" si="2"/>
        <v>MARQUETTE COUNTY EARLY LEARNING CTR</v>
      </c>
      <c r="M12" s="389"/>
      <c r="N12" s="389" t="s">
        <v>1607</v>
      </c>
      <c r="O12" s="389" t="s">
        <v>476</v>
      </c>
      <c r="P12" s="389" t="s">
        <v>428</v>
      </c>
      <c r="Q12" s="389" t="s">
        <v>477</v>
      </c>
      <c r="R12" s="389" t="s">
        <v>478</v>
      </c>
      <c r="S12" s="389" t="s">
        <v>433</v>
      </c>
      <c r="T12" s="389" t="s">
        <v>479</v>
      </c>
      <c r="U12" s="389">
        <v>39</v>
      </c>
      <c r="V12" s="389" t="s">
        <v>480</v>
      </c>
    </row>
    <row r="13" spans="1:22" ht="15" x14ac:dyDescent="0.25">
      <c r="A13" s="244" t="s">
        <v>298</v>
      </c>
      <c r="B13" s="210">
        <v>3</v>
      </c>
      <c r="C13" s="227" t="s">
        <v>339</v>
      </c>
      <c r="D13" s="403">
        <v>5</v>
      </c>
      <c r="E13" s="403" t="str">
        <f t="shared" si="1"/>
        <v>05CH01197305</v>
      </c>
      <c r="F13" s="389">
        <v>5000000041</v>
      </c>
      <c r="G13" s="389" t="s">
        <v>298</v>
      </c>
      <c r="H13" s="389" t="str">
        <f t="shared" si="0"/>
        <v>5000569345-009</v>
      </c>
      <c r="I13" s="389">
        <v>5000569345</v>
      </c>
      <c r="J13" s="389">
        <v>9</v>
      </c>
      <c r="K13" s="389" t="s">
        <v>456</v>
      </c>
      <c r="L13" s="389" t="str">
        <f t="shared" si="2"/>
        <v>NEW LONDON HEAD START</v>
      </c>
      <c r="M13" s="389"/>
      <c r="N13" s="389" t="s">
        <v>1603</v>
      </c>
      <c r="O13" s="389" t="s">
        <v>457</v>
      </c>
      <c r="P13" s="389" t="s">
        <v>428</v>
      </c>
      <c r="Q13" s="389" t="s">
        <v>458</v>
      </c>
      <c r="R13" s="389" t="s">
        <v>459</v>
      </c>
      <c r="S13" s="389" t="s">
        <v>433</v>
      </c>
      <c r="T13" s="389" t="s">
        <v>460</v>
      </c>
      <c r="U13" s="389">
        <v>68</v>
      </c>
      <c r="V13" s="389" t="s">
        <v>455</v>
      </c>
    </row>
    <row r="14" spans="1:22" ht="15" x14ac:dyDescent="0.25">
      <c r="A14" s="244" t="s">
        <v>298</v>
      </c>
      <c r="B14" s="210">
        <v>3</v>
      </c>
      <c r="C14" s="227" t="s">
        <v>339</v>
      </c>
      <c r="D14" s="403">
        <v>6</v>
      </c>
      <c r="E14" s="403" t="str">
        <f t="shared" si="1"/>
        <v>05CH01197306</v>
      </c>
      <c r="F14" s="389">
        <v>5000000041</v>
      </c>
      <c r="G14" s="389" t="s">
        <v>298</v>
      </c>
      <c r="H14" s="389" t="str">
        <f t="shared" si="0"/>
        <v>5000569345-010</v>
      </c>
      <c r="I14" s="389">
        <v>5000569345</v>
      </c>
      <c r="J14" s="389">
        <v>10</v>
      </c>
      <c r="K14" s="389" t="s">
        <v>461</v>
      </c>
      <c r="L14" s="389" t="str">
        <f t="shared" si="2"/>
        <v>CLINTONVILLE EARLY LEARNING CENTER</v>
      </c>
      <c r="M14" s="389"/>
      <c r="N14" s="389" t="s">
        <v>1604</v>
      </c>
      <c r="O14" s="389" t="s">
        <v>462</v>
      </c>
      <c r="P14" s="389" t="s">
        <v>428</v>
      </c>
      <c r="Q14" s="389" t="s">
        <v>463</v>
      </c>
      <c r="R14" s="389" t="s">
        <v>453</v>
      </c>
      <c r="S14" s="389" t="s">
        <v>433</v>
      </c>
      <c r="T14" s="389" t="s">
        <v>464</v>
      </c>
      <c r="U14" s="389">
        <v>68</v>
      </c>
      <c r="V14" s="389" t="s">
        <v>455</v>
      </c>
    </row>
    <row r="15" spans="1:22" ht="15" x14ac:dyDescent="0.25">
      <c r="A15" s="244" t="s">
        <v>298</v>
      </c>
      <c r="B15" s="210">
        <v>3</v>
      </c>
      <c r="C15" s="227" t="s">
        <v>339</v>
      </c>
      <c r="D15" s="403">
        <v>7</v>
      </c>
      <c r="E15" s="403" t="str">
        <f t="shared" si="1"/>
        <v>05CH01197307</v>
      </c>
      <c r="F15" s="389">
        <v>5000000041</v>
      </c>
      <c r="G15" s="389" t="s">
        <v>298</v>
      </c>
      <c r="H15" s="389" t="str">
        <f t="shared" si="0"/>
        <v>5000569345-012</v>
      </c>
      <c r="I15" s="389">
        <v>5000569345</v>
      </c>
      <c r="J15" s="389">
        <v>12</v>
      </c>
      <c r="K15" s="389" t="s">
        <v>465</v>
      </c>
      <c r="L15" s="389" t="str">
        <f t="shared" si="2"/>
        <v>CHILDREN'S DISCOVERY CENTER</v>
      </c>
      <c r="M15" s="389"/>
      <c r="N15" s="389" t="s">
        <v>1605</v>
      </c>
      <c r="O15" s="389" t="s">
        <v>466</v>
      </c>
      <c r="P15" s="389" t="s">
        <v>428</v>
      </c>
      <c r="Q15" s="389" t="s">
        <v>467</v>
      </c>
      <c r="R15" s="389" t="s">
        <v>468</v>
      </c>
      <c r="S15" s="389" t="s">
        <v>433</v>
      </c>
      <c r="T15" s="389" t="s">
        <v>469</v>
      </c>
      <c r="U15" s="389">
        <v>49</v>
      </c>
      <c r="V15" s="389" t="s">
        <v>470</v>
      </c>
    </row>
    <row r="16" spans="1:22" ht="15" x14ac:dyDescent="0.25">
      <c r="A16" s="244" t="s">
        <v>298</v>
      </c>
      <c r="B16" s="210">
        <v>3</v>
      </c>
      <c r="C16" s="227" t="s">
        <v>339</v>
      </c>
      <c r="D16" s="403">
        <v>8</v>
      </c>
      <c r="E16" s="403" t="str">
        <f t="shared" si="1"/>
        <v>05CH01197308</v>
      </c>
      <c r="F16" s="389">
        <v>5000000041</v>
      </c>
      <c r="G16" s="389" t="s">
        <v>298</v>
      </c>
      <c r="H16" s="389" t="str">
        <f t="shared" si="0"/>
        <v>9000590159-001</v>
      </c>
      <c r="I16" s="389">
        <v>9000590159</v>
      </c>
      <c r="J16" s="389">
        <v>1</v>
      </c>
      <c r="K16" s="389" t="s">
        <v>450</v>
      </c>
      <c r="L16" s="389" t="str">
        <f t="shared" si="2"/>
        <v>DELLWOOD CHILDCARE CENTER</v>
      </c>
      <c r="M16" s="389"/>
      <c r="N16" s="389" t="s">
        <v>1602</v>
      </c>
      <c r="O16" s="389" t="s">
        <v>451</v>
      </c>
      <c r="P16" s="389" t="s">
        <v>428</v>
      </c>
      <c r="Q16" s="389" t="s">
        <v>452</v>
      </c>
      <c r="R16" s="389" t="s">
        <v>453</v>
      </c>
      <c r="S16" s="389" t="s">
        <v>433</v>
      </c>
      <c r="T16" s="389" t="s">
        <v>454</v>
      </c>
      <c r="U16" s="389">
        <v>68</v>
      </c>
      <c r="V16" s="389" t="s">
        <v>455</v>
      </c>
    </row>
    <row r="17" spans="1:22" ht="15" x14ac:dyDescent="0.25">
      <c r="A17" s="244" t="s">
        <v>300</v>
      </c>
      <c r="B17" s="210">
        <v>5</v>
      </c>
      <c r="C17" s="227" t="s">
        <v>340</v>
      </c>
      <c r="D17" s="403">
        <v>1</v>
      </c>
      <c r="E17" s="403" t="str">
        <f t="shared" si="1"/>
        <v>05CH01209101</v>
      </c>
      <c r="F17" s="389">
        <v>5000000067</v>
      </c>
      <c r="G17" s="389" t="s">
        <v>300</v>
      </c>
      <c r="H17" s="389" t="str">
        <f t="shared" si="0"/>
        <v>3000588163-001</v>
      </c>
      <c r="I17" s="389">
        <v>3000588163</v>
      </c>
      <c r="J17" s="389">
        <v>1</v>
      </c>
      <c r="K17" s="389" t="s">
        <v>1232</v>
      </c>
      <c r="L17" s="389" t="str">
        <f t="shared" si="2"/>
        <v>LAONA LEARNING CENTER</v>
      </c>
      <c r="M17" s="389"/>
      <c r="N17" s="389" t="s">
        <v>1755</v>
      </c>
      <c r="O17" s="389" t="s">
        <v>1233</v>
      </c>
      <c r="P17" s="389" t="s">
        <v>1234</v>
      </c>
      <c r="Q17" s="389" t="s">
        <v>1235</v>
      </c>
      <c r="R17" s="389" t="s">
        <v>1236</v>
      </c>
      <c r="S17" s="389" t="s">
        <v>433</v>
      </c>
      <c r="T17" s="389" t="s">
        <v>1237</v>
      </c>
      <c r="U17" s="389">
        <v>21</v>
      </c>
      <c r="V17" s="389" t="s">
        <v>752</v>
      </c>
    </row>
    <row r="18" spans="1:22" ht="15" x14ac:dyDescent="0.25">
      <c r="A18" s="244" t="s">
        <v>300</v>
      </c>
      <c r="B18" s="210">
        <v>5</v>
      </c>
      <c r="C18" s="227" t="s">
        <v>340</v>
      </c>
      <c r="D18" s="403">
        <v>2</v>
      </c>
      <c r="E18" s="403" t="str">
        <f t="shared" si="1"/>
        <v>05CH01209102</v>
      </c>
      <c r="F18" s="389">
        <v>5000000067</v>
      </c>
      <c r="G18" s="389" t="s">
        <v>300</v>
      </c>
      <c r="H18" s="389" t="str">
        <f t="shared" si="0"/>
        <v>3000589863-001</v>
      </c>
      <c r="I18" s="389">
        <v>3000589863</v>
      </c>
      <c r="J18" s="389">
        <v>1</v>
      </c>
      <c r="K18" s="389" t="s">
        <v>1226</v>
      </c>
      <c r="L18" s="389" t="str">
        <f t="shared" si="2"/>
        <v>LITTLE ADVENTURES EARLY LEARNING CENTER</v>
      </c>
      <c r="M18" s="389"/>
      <c r="N18" s="389" t="s">
        <v>1754</v>
      </c>
      <c r="O18" s="389" t="s">
        <v>1227</v>
      </c>
      <c r="P18" s="389" t="s">
        <v>428</v>
      </c>
      <c r="Q18" s="389" t="s">
        <v>1228</v>
      </c>
      <c r="R18" s="389" t="s">
        <v>1229</v>
      </c>
      <c r="S18" s="389" t="s">
        <v>433</v>
      </c>
      <c r="T18" s="389" t="s">
        <v>1230</v>
      </c>
      <c r="U18" s="389">
        <v>11</v>
      </c>
      <c r="V18" s="389" t="s">
        <v>1231</v>
      </c>
    </row>
    <row r="19" spans="1:22" ht="15" x14ac:dyDescent="0.25">
      <c r="A19" s="244" t="s">
        <v>300</v>
      </c>
      <c r="B19" s="210">
        <v>5</v>
      </c>
      <c r="C19" s="227" t="s">
        <v>340</v>
      </c>
      <c r="D19" s="403">
        <v>3</v>
      </c>
      <c r="E19" s="403" t="str">
        <f t="shared" si="1"/>
        <v>05CH01209103</v>
      </c>
      <c r="F19" s="389">
        <v>5000000067</v>
      </c>
      <c r="G19" s="389" t="s">
        <v>300</v>
      </c>
      <c r="H19" s="389" t="str">
        <f t="shared" si="0"/>
        <v>8000577858-007</v>
      </c>
      <c r="I19" s="389">
        <v>8000577858</v>
      </c>
      <c r="J19" s="389">
        <v>7</v>
      </c>
      <c r="K19" s="389" t="s">
        <v>1199</v>
      </c>
      <c r="L19" s="389" t="str">
        <f t="shared" si="2"/>
        <v>RENEWAL UNLIMITED - NECEDAH</v>
      </c>
      <c r="M19" s="389"/>
      <c r="N19" s="389" t="s">
        <v>1749</v>
      </c>
      <c r="O19" s="389" t="s">
        <v>1200</v>
      </c>
      <c r="P19" s="389" t="s">
        <v>428</v>
      </c>
      <c r="Q19" s="389" t="s">
        <v>1201</v>
      </c>
      <c r="R19" s="389" t="s">
        <v>1202</v>
      </c>
      <c r="S19" s="389" t="s">
        <v>433</v>
      </c>
      <c r="T19" s="389" t="s">
        <v>1203</v>
      </c>
      <c r="U19" s="389">
        <v>29</v>
      </c>
      <c r="V19" s="389" t="s">
        <v>1204</v>
      </c>
    </row>
    <row r="20" spans="1:22" ht="15" x14ac:dyDescent="0.25">
      <c r="A20" s="244" t="s">
        <v>300</v>
      </c>
      <c r="B20" s="210">
        <v>5</v>
      </c>
      <c r="C20" s="227" t="s">
        <v>340</v>
      </c>
      <c r="D20" s="403">
        <v>4</v>
      </c>
      <c r="E20" s="403" t="str">
        <f t="shared" si="1"/>
        <v>05CH01209104</v>
      </c>
      <c r="F20" s="389">
        <v>5000000067</v>
      </c>
      <c r="G20" s="389" t="s">
        <v>300</v>
      </c>
      <c r="H20" s="389" t="str">
        <f t="shared" si="0"/>
        <v>8000577858-008</v>
      </c>
      <c r="I20" s="389">
        <v>8000577858</v>
      </c>
      <c r="J20" s="389">
        <v>8</v>
      </c>
      <c r="K20" s="389" t="s">
        <v>1248</v>
      </c>
      <c r="L20" s="389" t="str">
        <f t="shared" si="2"/>
        <v>PORTAGE HEAD START CENTER</v>
      </c>
      <c r="M20" s="389"/>
      <c r="N20" s="389" t="s">
        <v>1758</v>
      </c>
      <c r="O20" s="389" t="s">
        <v>1249</v>
      </c>
      <c r="P20" s="389" t="s">
        <v>428</v>
      </c>
      <c r="Q20" s="389" t="s">
        <v>1250</v>
      </c>
      <c r="R20" s="389" t="s">
        <v>1241</v>
      </c>
      <c r="S20" s="389" t="s">
        <v>433</v>
      </c>
      <c r="T20" s="389" t="s">
        <v>1251</v>
      </c>
      <c r="U20" s="389">
        <v>11</v>
      </c>
      <c r="V20" s="389" t="s">
        <v>1231</v>
      </c>
    </row>
    <row r="21" spans="1:22" ht="15" x14ac:dyDescent="0.25">
      <c r="A21" s="244" t="s">
        <v>300</v>
      </c>
      <c r="B21" s="210">
        <v>5</v>
      </c>
      <c r="C21" s="227" t="s">
        <v>340</v>
      </c>
      <c r="D21" s="403">
        <v>5</v>
      </c>
      <c r="E21" s="403" t="str">
        <f t="shared" si="1"/>
        <v>05CH01209105</v>
      </c>
      <c r="F21" s="389">
        <v>5000000067</v>
      </c>
      <c r="G21" s="389" t="s">
        <v>300</v>
      </c>
      <c r="H21" s="389" t="str">
        <f t="shared" si="0"/>
        <v>8000577858-009</v>
      </c>
      <c r="I21" s="389">
        <v>8000577858</v>
      </c>
      <c r="J21" s="389">
        <v>9</v>
      </c>
      <c r="K21" s="389" t="s">
        <v>1221</v>
      </c>
      <c r="L21" s="389" t="str">
        <f t="shared" si="2"/>
        <v>RENEWAL UNLIMITED SAUK PRAIRIE</v>
      </c>
      <c r="M21" s="389"/>
      <c r="N21" s="389" t="s">
        <v>1753</v>
      </c>
      <c r="O21" s="389" t="s">
        <v>1222</v>
      </c>
      <c r="P21" s="389" t="s">
        <v>428</v>
      </c>
      <c r="Q21" s="389" t="s">
        <v>1223</v>
      </c>
      <c r="R21" s="389" t="s">
        <v>1224</v>
      </c>
      <c r="S21" s="389" t="s">
        <v>433</v>
      </c>
      <c r="T21" s="389" t="s">
        <v>1225</v>
      </c>
      <c r="U21" s="389">
        <v>56</v>
      </c>
      <c r="V21" s="389" t="s">
        <v>864</v>
      </c>
    </row>
    <row r="22" spans="1:22" ht="15" x14ac:dyDescent="0.25">
      <c r="A22" s="244" t="s">
        <v>300</v>
      </c>
      <c r="B22" s="210">
        <v>5</v>
      </c>
      <c r="C22" s="227" t="s">
        <v>340</v>
      </c>
      <c r="D22" s="403">
        <v>6</v>
      </c>
      <c r="E22" s="403" t="str">
        <f t="shared" si="1"/>
        <v>05CH01209106</v>
      </c>
      <c r="F22" s="389">
        <v>5000000067</v>
      </c>
      <c r="G22" s="389" t="s">
        <v>300</v>
      </c>
      <c r="H22" s="389" t="str">
        <f t="shared" si="0"/>
        <v>8000577858-013</v>
      </c>
      <c r="I22" s="389">
        <v>8000577858</v>
      </c>
      <c r="J22" s="389">
        <v>13</v>
      </c>
      <c r="K22" s="389" t="s">
        <v>1205</v>
      </c>
      <c r="L22" s="389" t="str">
        <f t="shared" si="2"/>
        <v>RENEWAL UNLIMITED - ADAMS HEAD START</v>
      </c>
      <c r="M22" s="389"/>
      <c r="N22" s="389" t="s">
        <v>1750</v>
      </c>
      <c r="O22" s="389" t="s">
        <v>1206</v>
      </c>
      <c r="P22" s="389" t="s">
        <v>428</v>
      </c>
      <c r="Q22" s="389" t="s">
        <v>1207</v>
      </c>
      <c r="R22" s="389" t="s">
        <v>1208</v>
      </c>
      <c r="S22" s="389" t="s">
        <v>433</v>
      </c>
      <c r="T22" s="389" t="s">
        <v>1209</v>
      </c>
      <c r="U22" s="389">
        <v>1</v>
      </c>
      <c r="V22" s="389" t="s">
        <v>1210</v>
      </c>
    </row>
    <row r="23" spans="1:22" ht="15" x14ac:dyDescent="0.25">
      <c r="A23" s="244" t="s">
        <v>300</v>
      </c>
      <c r="B23" s="210">
        <v>5</v>
      </c>
      <c r="C23" s="227" t="s">
        <v>340</v>
      </c>
      <c r="D23" s="403">
        <v>7</v>
      </c>
      <c r="E23" s="403" t="str">
        <f t="shared" si="1"/>
        <v>05CH01209107</v>
      </c>
      <c r="F23" s="389">
        <v>5000000067</v>
      </c>
      <c r="G23" s="389" t="s">
        <v>300</v>
      </c>
      <c r="H23" s="389" t="str">
        <f t="shared" si="0"/>
        <v>8000577858-014</v>
      </c>
      <c r="I23" s="389">
        <v>8000577858</v>
      </c>
      <c r="J23" s="389">
        <v>14</v>
      </c>
      <c r="K23" s="389" t="s">
        <v>1216</v>
      </c>
      <c r="L23" s="389" t="str">
        <f t="shared" si="2"/>
        <v>RENEWAL UNLIMITED - REEDSBURG AREA LEARNING CENTER</v>
      </c>
      <c r="M23" s="389"/>
      <c r="N23" s="389" t="s">
        <v>1752</v>
      </c>
      <c r="O23" s="389" t="s">
        <v>1217</v>
      </c>
      <c r="P23" s="389" t="s">
        <v>428</v>
      </c>
      <c r="Q23" s="389" t="s">
        <v>1218</v>
      </c>
      <c r="R23" s="389" t="s">
        <v>1219</v>
      </c>
      <c r="S23" s="389" t="s">
        <v>433</v>
      </c>
      <c r="T23" s="389" t="s">
        <v>1220</v>
      </c>
      <c r="U23" s="389">
        <v>56</v>
      </c>
      <c r="V23" s="389" t="s">
        <v>864</v>
      </c>
    </row>
    <row r="24" spans="1:22" ht="15" x14ac:dyDescent="0.25">
      <c r="A24" s="244" t="s">
        <v>300</v>
      </c>
      <c r="B24" s="210">
        <v>5</v>
      </c>
      <c r="C24" s="227" t="s">
        <v>340</v>
      </c>
      <c r="D24" s="403">
        <v>8</v>
      </c>
      <c r="E24" s="403" t="str">
        <f t="shared" si="1"/>
        <v>05CH01209108</v>
      </c>
      <c r="F24" s="389">
        <v>5000000067</v>
      </c>
      <c r="G24" s="389" t="s">
        <v>300</v>
      </c>
      <c r="H24" s="389" t="str">
        <f t="shared" si="0"/>
        <v>8000577858-016</v>
      </c>
      <c r="I24" s="389">
        <v>8000577858</v>
      </c>
      <c r="J24" s="389">
        <v>16</v>
      </c>
      <c r="K24" s="389" t="s">
        <v>1211</v>
      </c>
      <c r="L24" s="389" t="str">
        <f t="shared" si="2"/>
        <v>BARABOO HEAD START CENTER</v>
      </c>
      <c r="M24" s="389"/>
      <c r="N24" s="389" t="s">
        <v>1751</v>
      </c>
      <c r="O24" s="389" t="s">
        <v>1212</v>
      </c>
      <c r="P24" s="389" t="s">
        <v>428</v>
      </c>
      <c r="Q24" s="389" t="s">
        <v>1213</v>
      </c>
      <c r="R24" s="389" t="s">
        <v>1214</v>
      </c>
      <c r="S24" s="389" t="s">
        <v>433</v>
      </c>
      <c r="T24" s="389" t="s">
        <v>1215</v>
      </c>
      <c r="U24" s="389">
        <v>56</v>
      </c>
      <c r="V24" s="389" t="s">
        <v>864</v>
      </c>
    </row>
    <row r="25" spans="1:22" ht="15" x14ac:dyDescent="0.25">
      <c r="A25" s="244" t="s">
        <v>300</v>
      </c>
      <c r="B25" s="210">
        <v>5</v>
      </c>
      <c r="C25" s="227" t="s">
        <v>340</v>
      </c>
      <c r="D25" s="403">
        <v>9</v>
      </c>
      <c r="E25" s="403" t="str">
        <f t="shared" si="1"/>
        <v>05CH01209109</v>
      </c>
      <c r="F25" s="389">
        <v>5000000067</v>
      </c>
      <c r="G25" s="389" t="s">
        <v>300</v>
      </c>
      <c r="H25" s="389" t="str">
        <f t="shared" si="0"/>
        <v>8000577858-017</v>
      </c>
      <c r="I25" s="389">
        <v>8000577858</v>
      </c>
      <c r="J25" s="389">
        <v>17</v>
      </c>
      <c r="K25" s="389" t="s">
        <v>1243</v>
      </c>
      <c r="L25" s="389" t="str">
        <f t="shared" si="2"/>
        <v>MAUSTON HEAD START CENTER</v>
      </c>
      <c r="M25" s="389"/>
      <c r="N25" s="389" t="s">
        <v>1757</v>
      </c>
      <c r="O25" s="389" t="s">
        <v>1244</v>
      </c>
      <c r="P25" s="389" t="s">
        <v>428</v>
      </c>
      <c r="Q25" s="389" t="s">
        <v>1245</v>
      </c>
      <c r="R25" s="389" t="s">
        <v>1246</v>
      </c>
      <c r="S25" s="389" t="s">
        <v>433</v>
      </c>
      <c r="T25" s="389" t="s">
        <v>1247</v>
      </c>
      <c r="U25" s="389">
        <v>29</v>
      </c>
      <c r="V25" s="389" t="s">
        <v>1204</v>
      </c>
    </row>
    <row r="26" spans="1:22" ht="15" x14ac:dyDescent="0.25">
      <c r="A26" s="244" t="s">
        <v>300</v>
      </c>
      <c r="B26" s="210">
        <v>5</v>
      </c>
      <c r="C26" s="227" t="s">
        <v>340</v>
      </c>
      <c r="D26" s="403">
        <v>10</v>
      </c>
      <c r="E26" s="403" t="str">
        <f t="shared" si="1"/>
        <v>05CH01209110</v>
      </c>
      <c r="F26" s="389">
        <v>5000000067</v>
      </c>
      <c r="G26" s="389" t="s">
        <v>300</v>
      </c>
      <c r="H26" s="389" t="str">
        <f t="shared" si="0"/>
        <v>8000577858-028</v>
      </c>
      <c r="I26" s="389">
        <v>8000577858</v>
      </c>
      <c r="J26" s="389">
        <v>28</v>
      </c>
      <c r="K26" s="389" t="s">
        <v>1252</v>
      </c>
      <c r="L26" s="389" t="str">
        <f t="shared" si="2"/>
        <v>RENEWAL UNLIMITED - BEAVER DAM HEAD START</v>
      </c>
      <c r="M26" s="389"/>
      <c r="N26" s="389" t="s">
        <v>1759</v>
      </c>
      <c r="O26" s="389" t="s">
        <v>1253</v>
      </c>
      <c r="P26" s="389" t="s">
        <v>428</v>
      </c>
      <c r="Q26" s="389" t="s">
        <v>1254</v>
      </c>
      <c r="R26" s="389" t="s">
        <v>1255</v>
      </c>
      <c r="S26" s="389" t="s">
        <v>433</v>
      </c>
      <c r="T26" s="389" t="s">
        <v>1256</v>
      </c>
      <c r="U26" s="389">
        <v>14</v>
      </c>
      <c r="V26" s="389" t="s">
        <v>1257</v>
      </c>
    </row>
    <row r="27" spans="1:22" ht="15" x14ac:dyDescent="0.25">
      <c r="A27" s="244" t="s">
        <v>300</v>
      </c>
      <c r="B27" s="210">
        <v>5</v>
      </c>
      <c r="C27" s="227" t="s">
        <v>340</v>
      </c>
      <c r="D27" s="403">
        <v>11</v>
      </c>
      <c r="E27" s="403" t="str">
        <f t="shared" si="1"/>
        <v>05CH01209111</v>
      </c>
      <c r="F27" s="389">
        <v>5000000067</v>
      </c>
      <c r="G27" s="389" t="s">
        <v>300</v>
      </c>
      <c r="H27" s="389" t="str">
        <f t="shared" si="0"/>
        <v>8000577858-032</v>
      </c>
      <c r="I27" s="389">
        <v>8000577858</v>
      </c>
      <c r="J27" s="389">
        <v>32</v>
      </c>
      <c r="K27" s="389" t="s">
        <v>1238</v>
      </c>
      <c r="L27" s="389" t="str">
        <f t="shared" si="2"/>
        <v>COLUMBIA COUNTY FAMILY RESOURCE CTR</v>
      </c>
      <c r="M27" s="389"/>
      <c r="N27" s="389" t="s">
        <v>1756</v>
      </c>
      <c r="O27" s="389" t="s">
        <v>1239</v>
      </c>
      <c r="P27" s="389" t="s">
        <v>428</v>
      </c>
      <c r="Q27" s="389" t="s">
        <v>1240</v>
      </c>
      <c r="R27" s="389" t="s">
        <v>1241</v>
      </c>
      <c r="S27" s="389" t="s">
        <v>433</v>
      </c>
      <c r="T27" s="389" t="s">
        <v>1242</v>
      </c>
      <c r="U27" s="389">
        <v>11</v>
      </c>
      <c r="V27" s="389" t="s">
        <v>1231</v>
      </c>
    </row>
    <row r="28" spans="1:22" ht="15" x14ac:dyDescent="0.25">
      <c r="A28" s="244" t="s">
        <v>301</v>
      </c>
      <c r="B28" s="210">
        <v>6</v>
      </c>
      <c r="C28" s="227" t="s">
        <v>341</v>
      </c>
      <c r="D28" s="403">
        <v>1</v>
      </c>
      <c r="E28" s="403" t="str">
        <f t="shared" si="1"/>
        <v>05CH01222501</v>
      </c>
      <c r="F28" s="389">
        <v>5000000076</v>
      </c>
      <c r="G28" s="389" t="s">
        <v>1442</v>
      </c>
      <c r="H28" s="389" t="str">
        <f t="shared" si="0"/>
        <v>0000589250-001</v>
      </c>
      <c r="I28" s="389">
        <v>589250</v>
      </c>
      <c r="J28" s="389">
        <v>1</v>
      </c>
      <c r="K28" s="389" t="s">
        <v>1443</v>
      </c>
      <c r="L28" s="389" t="str">
        <f t="shared" si="2"/>
        <v>PRAIRIE RIDGE EARLY LEARNING SCHOOL</v>
      </c>
      <c r="M28" s="389"/>
      <c r="N28" s="389" t="s">
        <v>1797</v>
      </c>
      <c r="O28" s="389" t="s">
        <v>1444</v>
      </c>
      <c r="P28" s="389" t="s">
        <v>428</v>
      </c>
      <c r="Q28" s="389" t="s">
        <v>1445</v>
      </c>
      <c r="R28" s="389" t="s">
        <v>1446</v>
      </c>
      <c r="S28" s="389" t="s">
        <v>433</v>
      </c>
      <c r="T28" s="389" t="s">
        <v>1447</v>
      </c>
      <c r="U28" s="389">
        <v>18</v>
      </c>
      <c r="V28" s="389" t="s">
        <v>1448</v>
      </c>
    </row>
    <row r="29" spans="1:22" ht="15" x14ac:dyDescent="0.25">
      <c r="A29" s="244" t="s">
        <v>301</v>
      </c>
      <c r="B29" s="210">
        <v>6</v>
      </c>
      <c r="C29" s="227" t="s">
        <v>341</v>
      </c>
      <c r="D29" s="403">
        <v>2</v>
      </c>
      <c r="E29" s="403" t="str">
        <f t="shared" si="1"/>
        <v>05CH01222502</v>
      </c>
      <c r="F29" s="389">
        <v>5000000076</v>
      </c>
      <c r="G29" s="389" t="s">
        <v>1442</v>
      </c>
      <c r="H29" s="389" t="str">
        <f t="shared" si="0"/>
        <v>6000586776-001</v>
      </c>
      <c r="I29" s="389">
        <v>6000586776</v>
      </c>
      <c r="J29" s="389">
        <v>1</v>
      </c>
      <c r="K29" s="389" t="s">
        <v>1449</v>
      </c>
      <c r="L29" s="389" t="str">
        <f t="shared" si="2"/>
        <v>PRECIOUS CARE CENTER AND PRESCHOOL LLC</v>
      </c>
      <c r="M29" s="389"/>
      <c r="N29" s="389" t="s">
        <v>1798</v>
      </c>
      <c r="O29" s="389" t="s">
        <v>505</v>
      </c>
      <c r="P29" s="389" t="s">
        <v>428</v>
      </c>
      <c r="Q29" s="389" t="s">
        <v>506</v>
      </c>
      <c r="R29" s="389" t="s">
        <v>507</v>
      </c>
      <c r="S29" s="389" t="s">
        <v>433</v>
      </c>
      <c r="T29" s="389" t="s">
        <v>508</v>
      </c>
      <c r="U29" s="389">
        <v>9</v>
      </c>
      <c r="V29" s="389" t="s">
        <v>498</v>
      </c>
    </row>
    <row r="30" spans="1:22" ht="15" x14ac:dyDescent="0.25">
      <c r="A30" s="244" t="s">
        <v>301</v>
      </c>
      <c r="B30" s="210">
        <v>6</v>
      </c>
      <c r="C30" s="227" t="s">
        <v>341</v>
      </c>
      <c r="D30" s="403">
        <v>3</v>
      </c>
      <c r="E30" s="403" t="str">
        <f t="shared" si="1"/>
        <v>05CH01222503</v>
      </c>
      <c r="F30" s="389">
        <v>5000000076</v>
      </c>
      <c r="G30" s="389" t="s">
        <v>1442</v>
      </c>
      <c r="H30" s="389" t="str">
        <f t="shared" si="0"/>
        <v>9000577929-002</v>
      </c>
      <c r="I30" s="389">
        <v>9000577929</v>
      </c>
      <c r="J30" s="389">
        <v>2</v>
      </c>
      <c r="K30" s="389" t="s">
        <v>1461</v>
      </c>
      <c r="L30" s="389" t="str">
        <f t="shared" si="2"/>
        <v>EAU CLAIRE HEAD START CENTER</v>
      </c>
      <c r="M30" s="389"/>
      <c r="N30" s="389" t="s">
        <v>1801</v>
      </c>
      <c r="O30" s="389" t="s">
        <v>1462</v>
      </c>
      <c r="P30" s="389" t="s">
        <v>428</v>
      </c>
      <c r="Q30" s="389" t="s">
        <v>1463</v>
      </c>
      <c r="R30" s="389" t="s">
        <v>1446</v>
      </c>
      <c r="S30" s="389" t="s">
        <v>433</v>
      </c>
      <c r="T30" s="389" t="s">
        <v>1464</v>
      </c>
      <c r="U30" s="389">
        <v>18</v>
      </c>
      <c r="V30" s="389" t="s">
        <v>1448</v>
      </c>
    </row>
    <row r="31" spans="1:22" ht="15" x14ac:dyDescent="0.25">
      <c r="A31" s="244" t="s">
        <v>301</v>
      </c>
      <c r="B31" s="210">
        <v>6</v>
      </c>
      <c r="C31" s="227" t="s">
        <v>341</v>
      </c>
      <c r="D31" s="403">
        <v>4</v>
      </c>
      <c r="E31" s="403" t="str">
        <f t="shared" si="1"/>
        <v>05CH01222504</v>
      </c>
      <c r="F31" s="389">
        <v>5000000076</v>
      </c>
      <c r="G31" s="389" t="s">
        <v>1442</v>
      </c>
      <c r="H31" s="389" t="str">
        <f t="shared" si="0"/>
        <v>9000577929-003</v>
      </c>
      <c r="I31" s="389">
        <v>9000577929</v>
      </c>
      <c r="J31" s="389">
        <v>3</v>
      </c>
      <c r="K31" s="389" t="s">
        <v>1474</v>
      </c>
      <c r="L31" s="389" t="str">
        <f t="shared" si="2"/>
        <v>INDEPENDENCE HEAD START CENTER</v>
      </c>
      <c r="M31" s="389"/>
      <c r="N31" s="389" t="s">
        <v>1804</v>
      </c>
      <c r="O31" s="389" t="s">
        <v>1475</v>
      </c>
      <c r="P31" s="389" t="s">
        <v>428</v>
      </c>
      <c r="Q31" s="389" t="s">
        <v>1476</v>
      </c>
      <c r="R31" s="389" t="s">
        <v>1477</v>
      </c>
      <c r="S31" s="389" t="s">
        <v>433</v>
      </c>
      <c r="T31" s="389" t="s">
        <v>1478</v>
      </c>
      <c r="U31" s="389">
        <v>61</v>
      </c>
      <c r="V31" s="389" t="s">
        <v>1455</v>
      </c>
    </row>
    <row r="32" spans="1:22" ht="15" x14ac:dyDescent="0.25">
      <c r="A32" s="244" t="s">
        <v>301</v>
      </c>
      <c r="B32" s="210">
        <v>6</v>
      </c>
      <c r="C32" s="227" t="s">
        <v>341</v>
      </c>
      <c r="D32" s="403">
        <v>5</v>
      </c>
      <c r="E32" s="403" t="str">
        <f t="shared" si="1"/>
        <v>05CH01222505</v>
      </c>
      <c r="F32" s="389">
        <v>5000000076</v>
      </c>
      <c r="G32" s="389" t="s">
        <v>1442</v>
      </c>
      <c r="H32" s="389" t="str">
        <f t="shared" si="0"/>
        <v>9000577929-004</v>
      </c>
      <c r="I32" s="389">
        <v>9000577929</v>
      </c>
      <c r="J32" s="389">
        <v>4</v>
      </c>
      <c r="K32" s="389" t="s">
        <v>1479</v>
      </c>
      <c r="L32" s="389" t="str">
        <f t="shared" si="2"/>
        <v>NAPLES HEAD START CENTER   12736</v>
      </c>
      <c r="M32" s="389" t="s">
        <v>1480</v>
      </c>
      <c r="N32" s="389" t="s">
        <v>1805</v>
      </c>
      <c r="O32" s="389" t="s">
        <v>1481</v>
      </c>
      <c r="P32" s="389" t="s">
        <v>428</v>
      </c>
      <c r="Q32" s="389" t="s">
        <v>1482</v>
      </c>
      <c r="R32" s="389" t="s">
        <v>1483</v>
      </c>
      <c r="S32" s="389" t="s">
        <v>433</v>
      </c>
      <c r="T32" s="389" t="s">
        <v>1484</v>
      </c>
      <c r="U32" s="389">
        <v>6</v>
      </c>
      <c r="V32" s="389" t="s">
        <v>1485</v>
      </c>
    </row>
    <row r="33" spans="1:22" ht="15" x14ac:dyDescent="0.25">
      <c r="A33" s="244" t="s">
        <v>301</v>
      </c>
      <c r="B33" s="210">
        <v>6</v>
      </c>
      <c r="C33" s="227" t="s">
        <v>341</v>
      </c>
      <c r="D33" s="403">
        <v>6</v>
      </c>
      <c r="E33" s="403" t="str">
        <f t="shared" si="1"/>
        <v>05CH01222506</v>
      </c>
      <c r="F33" s="389">
        <v>5000000076</v>
      </c>
      <c r="G33" s="389" t="s">
        <v>1442</v>
      </c>
      <c r="H33" s="389" t="str">
        <f t="shared" si="0"/>
        <v>9000577929-005</v>
      </c>
      <c r="I33" s="389">
        <v>9000577929</v>
      </c>
      <c r="J33" s="389">
        <v>5</v>
      </c>
      <c r="K33" s="389" t="s">
        <v>1486</v>
      </c>
      <c r="L33" s="389" t="str">
        <f t="shared" si="2"/>
        <v>ALTOONA EARLY EDUCATION CENTER</v>
      </c>
      <c r="M33" s="389"/>
      <c r="N33" s="389" t="s">
        <v>1806</v>
      </c>
      <c r="O33" s="389" t="s">
        <v>1487</v>
      </c>
      <c r="P33" s="389" t="s">
        <v>428</v>
      </c>
      <c r="Q33" s="389" t="s">
        <v>1488</v>
      </c>
      <c r="R33" s="389" t="s">
        <v>1489</v>
      </c>
      <c r="S33" s="389" t="s">
        <v>433</v>
      </c>
      <c r="T33" s="389" t="s">
        <v>1490</v>
      </c>
      <c r="U33" s="389">
        <v>18</v>
      </c>
      <c r="V33" s="389" t="s">
        <v>1448</v>
      </c>
    </row>
    <row r="34" spans="1:22" ht="15" x14ac:dyDescent="0.25">
      <c r="A34" s="244" t="s">
        <v>301</v>
      </c>
      <c r="B34" s="210">
        <v>6</v>
      </c>
      <c r="C34" s="227" t="s">
        <v>341</v>
      </c>
      <c r="D34" s="403">
        <v>7</v>
      </c>
      <c r="E34" s="403" t="str">
        <f t="shared" si="1"/>
        <v>05CH01222507</v>
      </c>
      <c r="F34" s="389">
        <v>5000000076</v>
      </c>
      <c r="G34" s="389" t="s">
        <v>1442</v>
      </c>
      <c r="H34" s="389" t="str">
        <f t="shared" si="0"/>
        <v>9000577929-006</v>
      </c>
      <c r="I34" s="389">
        <v>9000577929</v>
      </c>
      <c r="J34" s="389">
        <v>6</v>
      </c>
      <c r="K34" s="389" t="s">
        <v>1450</v>
      </c>
      <c r="L34" s="389" t="str">
        <f t="shared" si="2"/>
        <v>BLAIR HEAD START CENTER</v>
      </c>
      <c r="M34" s="389"/>
      <c r="N34" s="389" t="s">
        <v>1799</v>
      </c>
      <c r="O34" s="389" t="s">
        <v>1451</v>
      </c>
      <c r="P34" s="389" t="s">
        <v>428</v>
      </c>
      <c r="Q34" s="389" t="s">
        <v>1452</v>
      </c>
      <c r="R34" s="389" t="s">
        <v>1453</v>
      </c>
      <c r="S34" s="389" t="s">
        <v>433</v>
      </c>
      <c r="T34" s="389" t="s">
        <v>1454</v>
      </c>
      <c r="U34" s="389">
        <v>61</v>
      </c>
      <c r="V34" s="389" t="s">
        <v>1455</v>
      </c>
    </row>
    <row r="35" spans="1:22" ht="15" x14ac:dyDescent="0.25">
      <c r="A35" s="244" t="s">
        <v>301</v>
      </c>
      <c r="B35" s="210">
        <v>6</v>
      </c>
      <c r="C35" s="227" t="s">
        <v>341</v>
      </c>
      <c r="D35" s="403">
        <v>8</v>
      </c>
      <c r="E35" s="403" t="str">
        <f t="shared" si="1"/>
        <v>05CH01222508</v>
      </c>
      <c r="F35" s="389">
        <v>5000000076</v>
      </c>
      <c r="G35" s="389" t="s">
        <v>1442</v>
      </c>
      <c r="H35" s="389" t="str">
        <f t="shared" si="0"/>
        <v>9000577929-011</v>
      </c>
      <c r="I35" s="389">
        <v>9000577929</v>
      </c>
      <c r="J35" s="389">
        <v>11</v>
      </c>
      <c r="K35" s="389" t="s">
        <v>1470</v>
      </c>
      <c r="L35" s="389" t="str">
        <f t="shared" si="2"/>
        <v>BLACK RIVER FALLS HEAD START</v>
      </c>
      <c r="M35" s="389"/>
      <c r="N35" s="389" t="s">
        <v>1803</v>
      </c>
      <c r="O35" s="389" t="s">
        <v>1471</v>
      </c>
      <c r="P35" s="389" t="s">
        <v>428</v>
      </c>
      <c r="Q35" s="389" t="s">
        <v>1472</v>
      </c>
      <c r="R35" s="389" t="s">
        <v>846</v>
      </c>
      <c r="S35" s="389" t="s">
        <v>433</v>
      </c>
      <c r="T35" s="389" t="s">
        <v>1473</v>
      </c>
      <c r="U35" s="389">
        <v>27</v>
      </c>
      <c r="V35" s="389" t="s">
        <v>848</v>
      </c>
    </row>
    <row r="36" spans="1:22" ht="15" x14ac:dyDescent="0.25">
      <c r="A36" s="244" t="s">
        <v>301</v>
      </c>
      <c r="B36" s="210">
        <v>6</v>
      </c>
      <c r="C36" s="227" t="s">
        <v>341</v>
      </c>
      <c r="D36" s="403">
        <v>9</v>
      </c>
      <c r="E36" s="403" t="str">
        <f t="shared" si="1"/>
        <v>05CH01222509</v>
      </c>
      <c r="F36" s="389">
        <v>5000000076</v>
      </c>
      <c r="G36" s="389" t="s">
        <v>1442</v>
      </c>
      <c r="H36" s="389" t="str">
        <f t="shared" si="0"/>
        <v>9000577929-012</v>
      </c>
      <c r="I36" s="389">
        <v>9000577929</v>
      </c>
      <c r="J36" s="389">
        <v>12</v>
      </c>
      <c r="K36" s="389" t="s">
        <v>1465</v>
      </c>
      <c r="L36" s="389" t="str">
        <f t="shared" si="2"/>
        <v>G-E-T HEAD START CENTER</v>
      </c>
      <c r="M36" s="389"/>
      <c r="N36" s="389" t="s">
        <v>1802</v>
      </c>
      <c r="O36" s="389" t="s">
        <v>1466</v>
      </c>
      <c r="P36" s="389" t="s">
        <v>428</v>
      </c>
      <c r="Q36" s="389" t="s">
        <v>1467</v>
      </c>
      <c r="R36" s="389" t="s">
        <v>1468</v>
      </c>
      <c r="S36" s="389" t="s">
        <v>433</v>
      </c>
      <c r="T36" s="389" t="s">
        <v>1469</v>
      </c>
      <c r="U36" s="389">
        <v>61</v>
      </c>
      <c r="V36" s="389" t="s">
        <v>1455</v>
      </c>
    </row>
    <row r="37" spans="1:22" ht="15" x14ac:dyDescent="0.25">
      <c r="A37" s="244" t="s">
        <v>301</v>
      </c>
      <c r="B37" s="210">
        <v>6</v>
      </c>
      <c r="C37" s="227" t="s">
        <v>341</v>
      </c>
      <c r="D37" s="403">
        <v>10</v>
      </c>
      <c r="E37" s="403" t="str">
        <f t="shared" si="1"/>
        <v>05CH01222510</v>
      </c>
      <c r="F37" s="389">
        <v>5000000076</v>
      </c>
      <c r="G37" s="389" t="s">
        <v>1442</v>
      </c>
      <c r="H37" s="389" t="str">
        <f t="shared" si="0"/>
        <v>9000577929-013</v>
      </c>
      <c r="I37" s="389">
        <v>9000577929</v>
      </c>
      <c r="J37" s="389">
        <v>13</v>
      </c>
      <c r="K37" s="389" t="s">
        <v>1456</v>
      </c>
      <c r="L37" s="389" t="str">
        <f t="shared" si="2"/>
        <v>ARCADIA EARLY LEARNING CENTER</v>
      </c>
      <c r="M37" s="389"/>
      <c r="N37" s="389" t="s">
        <v>1800</v>
      </c>
      <c r="O37" s="389" t="s">
        <v>1457</v>
      </c>
      <c r="P37" s="389" t="s">
        <v>428</v>
      </c>
      <c r="Q37" s="389" t="s">
        <v>1458</v>
      </c>
      <c r="R37" s="389" t="s">
        <v>1459</v>
      </c>
      <c r="S37" s="389" t="s">
        <v>433</v>
      </c>
      <c r="T37" s="389" t="s">
        <v>1460</v>
      </c>
      <c r="U37" s="389">
        <v>61</v>
      </c>
      <c r="V37" s="389" t="s">
        <v>1455</v>
      </c>
    </row>
    <row r="38" spans="1:22" ht="15" x14ac:dyDescent="0.25">
      <c r="A38" s="244" t="s">
        <v>301</v>
      </c>
      <c r="B38" s="210">
        <v>6</v>
      </c>
      <c r="C38" s="227" t="s">
        <v>341</v>
      </c>
      <c r="D38" s="403">
        <v>11</v>
      </c>
      <c r="E38" s="403" t="str">
        <f t="shared" si="1"/>
        <v>05CH01222511</v>
      </c>
      <c r="F38" s="389">
        <v>5000000076</v>
      </c>
      <c r="G38" s="389" t="s">
        <v>1442</v>
      </c>
      <c r="H38" s="389" t="str">
        <f t="shared" si="0"/>
        <v>9000577929-014</v>
      </c>
      <c r="I38" s="389">
        <v>9000577929</v>
      </c>
      <c r="J38" s="389">
        <v>14</v>
      </c>
      <c r="K38" s="389" t="s">
        <v>1491</v>
      </c>
      <c r="L38" s="389" t="str">
        <f t="shared" si="2"/>
        <v>TRUAX HEAD START CENTER   12731</v>
      </c>
      <c r="M38" s="389" t="s">
        <v>1492</v>
      </c>
      <c r="N38" s="389" t="s">
        <v>1807</v>
      </c>
      <c r="O38" s="389" t="s">
        <v>1493</v>
      </c>
      <c r="P38" s="389" t="s">
        <v>428</v>
      </c>
      <c r="Q38" s="389" t="s">
        <v>1494</v>
      </c>
      <c r="R38" s="389" t="s">
        <v>1446</v>
      </c>
      <c r="S38" s="389" t="s">
        <v>433</v>
      </c>
      <c r="T38" s="389" t="s">
        <v>1495</v>
      </c>
      <c r="U38" s="389">
        <v>18</v>
      </c>
      <c r="V38" s="389" t="s">
        <v>1448</v>
      </c>
    </row>
    <row r="39" spans="1:22" ht="15" x14ac:dyDescent="0.25">
      <c r="A39" s="244" t="s">
        <v>302</v>
      </c>
      <c r="B39" s="210">
        <v>7</v>
      </c>
      <c r="C39" s="227" t="s">
        <v>342</v>
      </c>
      <c r="D39" s="403">
        <v>1</v>
      </c>
      <c r="E39" s="403" t="str">
        <f t="shared" si="1"/>
        <v>05CH01224801</v>
      </c>
      <c r="F39" s="389">
        <v>5000000075</v>
      </c>
      <c r="G39" s="389" t="s">
        <v>1425</v>
      </c>
      <c r="H39" s="389" t="str">
        <f t="shared" si="0"/>
        <v>7000589287-001</v>
      </c>
      <c r="I39" s="389">
        <v>7000589287</v>
      </c>
      <c r="J39" s="389">
        <v>1</v>
      </c>
      <c r="K39" s="389" t="s">
        <v>1438</v>
      </c>
      <c r="L39" s="389" t="str">
        <f t="shared" si="2"/>
        <v>WASHINGTON COUNTY HEAD START-ROLFS EDUCATION CTR</v>
      </c>
      <c r="M39" s="389"/>
      <c r="N39" s="389" t="s">
        <v>1796</v>
      </c>
      <c r="O39" s="389" t="s">
        <v>1439</v>
      </c>
      <c r="P39" s="389" t="s">
        <v>428</v>
      </c>
      <c r="Q39" s="389" t="s">
        <v>1440</v>
      </c>
      <c r="R39" s="389" t="s">
        <v>1435</v>
      </c>
      <c r="S39" s="389" t="s">
        <v>433</v>
      </c>
      <c r="T39" s="389" t="s">
        <v>1441</v>
      </c>
      <c r="U39" s="389">
        <v>66</v>
      </c>
      <c r="V39" s="389" t="s">
        <v>1431</v>
      </c>
    </row>
    <row r="40" spans="1:22" ht="15" x14ac:dyDescent="0.25">
      <c r="A40" s="244" t="s">
        <v>302</v>
      </c>
      <c r="B40" s="210">
        <v>7</v>
      </c>
      <c r="C40" s="227" t="s">
        <v>342</v>
      </c>
      <c r="D40" s="403">
        <v>2</v>
      </c>
      <c r="E40" s="403" t="str">
        <f t="shared" si="1"/>
        <v>05CH01224802</v>
      </c>
      <c r="F40" s="389">
        <v>5000000075</v>
      </c>
      <c r="G40" s="389" t="s">
        <v>1425</v>
      </c>
      <c r="H40" s="389" t="str">
        <f t="shared" si="0"/>
        <v>7000589287-002</v>
      </c>
      <c r="I40" s="389">
        <v>7000589287</v>
      </c>
      <c r="J40" s="389">
        <v>2</v>
      </c>
      <c r="K40" s="389" t="s">
        <v>1432</v>
      </c>
      <c r="L40" s="389" t="str">
        <f t="shared" si="2"/>
        <v>WASHINGTON COUNTY HEAD START-YMCA WEST WASHINGTON</v>
      </c>
      <c r="M40" s="389"/>
      <c r="N40" s="389" t="s">
        <v>1794</v>
      </c>
      <c r="O40" s="389" t="s">
        <v>1433</v>
      </c>
      <c r="P40" s="389" t="s">
        <v>428</v>
      </c>
      <c r="Q40" s="389" t="s">
        <v>1434</v>
      </c>
      <c r="R40" s="389" t="s">
        <v>1435</v>
      </c>
      <c r="S40" s="389" t="s">
        <v>433</v>
      </c>
      <c r="T40" s="389" t="s">
        <v>1436</v>
      </c>
      <c r="U40" s="389">
        <v>66</v>
      </c>
      <c r="V40" s="389" t="s">
        <v>1431</v>
      </c>
    </row>
    <row r="41" spans="1:22" ht="15" x14ac:dyDescent="0.25">
      <c r="A41" s="244" t="s">
        <v>302</v>
      </c>
      <c r="B41" s="210">
        <v>7</v>
      </c>
      <c r="C41" s="227" t="s">
        <v>342</v>
      </c>
      <c r="D41" s="403">
        <v>3</v>
      </c>
      <c r="E41" s="403" t="str">
        <f t="shared" si="1"/>
        <v>05CH01224803</v>
      </c>
      <c r="F41" s="389">
        <v>5000000075</v>
      </c>
      <c r="G41" s="389" t="s">
        <v>1425</v>
      </c>
      <c r="H41" s="389" t="str">
        <f t="shared" si="0"/>
        <v>7000589287-003</v>
      </c>
      <c r="I41" s="389">
        <v>7000589287</v>
      </c>
      <c r="J41" s="389">
        <v>3</v>
      </c>
      <c r="K41" s="389" t="s">
        <v>1426</v>
      </c>
      <c r="L41" s="389" t="str">
        <f t="shared" si="2"/>
        <v>WASHINGTON CTY H.S-JACKSON AREA COMMUNITY CENTER</v>
      </c>
      <c r="M41" s="389"/>
      <c r="N41" s="389" t="s">
        <v>1793</v>
      </c>
      <c r="O41" s="389" t="s">
        <v>1427</v>
      </c>
      <c r="P41" s="389" t="s">
        <v>428</v>
      </c>
      <c r="Q41" s="389" t="s">
        <v>1428</v>
      </c>
      <c r="R41" s="389" t="s">
        <v>1429</v>
      </c>
      <c r="S41" s="389" t="s">
        <v>433</v>
      </c>
      <c r="T41" s="389" t="s">
        <v>1430</v>
      </c>
      <c r="U41" s="389">
        <v>66</v>
      </c>
      <c r="V41" s="389" t="s">
        <v>1431</v>
      </c>
    </row>
    <row r="42" spans="1:22" ht="15" x14ac:dyDescent="0.25">
      <c r="A42" s="244" t="s">
        <v>302</v>
      </c>
      <c r="B42" s="210">
        <v>7</v>
      </c>
      <c r="C42" s="227" t="s">
        <v>342</v>
      </c>
      <c r="D42" s="403">
        <v>4</v>
      </c>
      <c r="E42" s="403" t="str">
        <f t="shared" si="1"/>
        <v>05CH01224804</v>
      </c>
      <c r="F42" s="389">
        <v>5000000075</v>
      </c>
      <c r="G42" s="389" t="s">
        <v>1425</v>
      </c>
      <c r="H42" s="389" t="str">
        <f t="shared" si="0"/>
        <v>9000559219-005</v>
      </c>
      <c r="I42" s="389">
        <v>9000559219</v>
      </c>
      <c r="J42" s="389">
        <v>5</v>
      </c>
      <c r="K42" s="389" t="s">
        <v>1437</v>
      </c>
      <c r="L42" s="389" t="str">
        <f t="shared" si="2"/>
        <v>KETTLE MORAINE YMCA CHILD CARE CTR</v>
      </c>
      <c r="M42" s="389"/>
      <c r="N42" s="389" t="s">
        <v>1795</v>
      </c>
      <c r="O42" s="389" t="s">
        <v>1433</v>
      </c>
      <c r="P42" s="389" t="s">
        <v>428</v>
      </c>
      <c r="Q42" s="389" t="s">
        <v>1434</v>
      </c>
      <c r="R42" s="389" t="s">
        <v>1435</v>
      </c>
      <c r="S42" s="389" t="s">
        <v>433</v>
      </c>
      <c r="T42" s="389" t="s">
        <v>1436</v>
      </c>
      <c r="U42" s="389">
        <v>66</v>
      </c>
      <c r="V42" s="389" t="s">
        <v>1431</v>
      </c>
    </row>
    <row r="43" spans="1:22" ht="15" x14ac:dyDescent="0.25">
      <c r="A43" s="244" t="s">
        <v>303</v>
      </c>
      <c r="B43" s="210">
        <v>8</v>
      </c>
      <c r="C43" s="227" t="s">
        <v>343</v>
      </c>
      <c r="D43" s="403">
        <v>5</v>
      </c>
      <c r="E43" s="403" t="str">
        <f t="shared" si="1"/>
        <v>05CH01229805</v>
      </c>
      <c r="F43" s="389">
        <v>5000000053</v>
      </c>
      <c r="G43" s="389" t="s">
        <v>958</v>
      </c>
      <c r="H43" s="389" t="str">
        <f t="shared" si="0"/>
        <v>2000567332-018</v>
      </c>
      <c r="I43" s="389">
        <v>2000567332</v>
      </c>
      <c r="J43" s="389">
        <v>18</v>
      </c>
      <c r="K43" s="389" t="s">
        <v>972</v>
      </c>
      <c r="L43" s="389" t="str">
        <f t="shared" si="2"/>
        <v>KUSD HEAD START CHAVEZ LEARNING STATION</v>
      </c>
      <c r="M43" s="389"/>
      <c r="N43" s="389" t="s">
        <v>1700</v>
      </c>
      <c r="O43" s="389" t="s">
        <v>973</v>
      </c>
      <c r="P43" s="389" t="s">
        <v>428</v>
      </c>
      <c r="Q43" s="389" t="s">
        <v>974</v>
      </c>
      <c r="R43" s="389" t="s">
        <v>962</v>
      </c>
      <c r="S43" s="389" t="s">
        <v>433</v>
      </c>
      <c r="T43" s="389" t="s">
        <v>975</v>
      </c>
      <c r="U43" s="389">
        <v>30</v>
      </c>
      <c r="V43" s="389" t="s">
        <v>568</v>
      </c>
    </row>
    <row r="44" spans="1:22" ht="15" x14ac:dyDescent="0.25">
      <c r="A44" s="244" t="s">
        <v>303</v>
      </c>
      <c r="B44" s="210">
        <v>8</v>
      </c>
      <c r="C44" s="227" t="s">
        <v>343</v>
      </c>
      <c r="D44" s="403">
        <v>6</v>
      </c>
      <c r="E44" s="403" t="str">
        <f t="shared" si="1"/>
        <v>05CH01229806</v>
      </c>
      <c r="F44" s="389">
        <v>5000000053</v>
      </c>
      <c r="G44" s="389" t="s">
        <v>958</v>
      </c>
      <c r="H44" s="389" t="str">
        <f t="shared" si="0"/>
        <v>2000567332-019</v>
      </c>
      <c r="I44" s="389">
        <v>2000567332</v>
      </c>
      <c r="J44" s="389">
        <v>19</v>
      </c>
      <c r="K44" s="389" t="s">
        <v>959</v>
      </c>
      <c r="L44" s="389" t="str">
        <f t="shared" si="2"/>
        <v>KUSD HEAD START - BOSE ELEMENTARY</v>
      </c>
      <c r="M44" s="389"/>
      <c r="N44" s="389" t="s">
        <v>1697</v>
      </c>
      <c r="O44" s="389" t="s">
        <v>960</v>
      </c>
      <c r="P44" s="389" t="s">
        <v>428</v>
      </c>
      <c r="Q44" s="389" t="s">
        <v>961</v>
      </c>
      <c r="R44" s="389" t="s">
        <v>962</v>
      </c>
      <c r="S44" s="389" t="s">
        <v>433</v>
      </c>
      <c r="T44" s="389" t="s">
        <v>963</v>
      </c>
      <c r="U44" s="389">
        <v>30</v>
      </c>
      <c r="V44" s="389" t="s">
        <v>568</v>
      </c>
    </row>
    <row r="45" spans="1:22" ht="15" x14ac:dyDescent="0.25">
      <c r="A45" s="244" t="s">
        <v>303</v>
      </c>
      <c r="B45" s="210">
        <v>8</v>
      </c>
      <c r="C45" s="227" t="s">
        <v>343</v>
      </c>
      <c r="D45" s="403">
        <v>7</v>
      </c>
      <c r="E45" s="403" t="str">
        <f t="shared" si="1"/>
        <v>05CH01229807</v>
      </c>
      <c r="F45" s="389">
        <v>5000000053</v>
      </c>
      <c r="G45" s="389" t="s">
        <v>958</v>
      </c>
      <c r="H45" s="389" t="str">
        <f t="shared" si="0"/>
        <v>2000567332-020</v>
      </c>
      <c r="I45" s="389">
        <v>2000567332</v>
      </c>
      <c r="J45" s="389">
        <v>20</v>
      </c>
      <c r="K45" s="389" t="s">
        <v>964</v>
      </c>
      <c r="L45" s="389" t="str">
        <f t="shared" si="2"/>
        <v>KUSD HEAD START - BRASS COMMUNITY</v>
      </c>
      <c r="M45" s="389"/>
      <c r="N45" s="389" t="s">
        <v>1698</v>
      </c>
      <c r="O45" s="389" t="s">
        <v>965</v>
      </c>
      <c r="P45" s="389" t="s">
        <v>428</v>
      </c>
      <c r="Q45" s="389" t="s">
        <v>966</v>
      </c>
      <c r="R45" s="389" t="s">
        <v>962</v>
      </c>
      <c r="S45" s="389" t="s">
        <v>433</v>
      </c>
      <c r="T45" s="389" t="s">
        <v>967</v>
      </c>
      <c r="U45" s="389">
        <v>30</v>
      </c>
      <c r="V45" s="389" t="s">
        <v>568</v>
      </c>
    </row>
    <row r="46" spans="1:22" ht="15" x14ac:dyDescent="0.25">
      <c r="A46" s="244" t="s">
        <v>303</v>
      </c>
      <c r="B46" s="210">
        <v>8</v>
      </c>
      <c r="C46" s="227" t="s">
        <v>343</v>
      </c>
      <c r="D46" s="403">
        <v>8</v>
      </c>
      <c r="E46" s="403" t="str">
        <f t="shared" si="1"/>
        <v>05CH01229808</v>
      </c>
      <c r="F46" s="389">
        <v>5000000053</v>
      </c>
      <c r="G46" s="389" t="s">
        <v>958</v>
      </c>
      <c r="H46" s="389" t="str">
        <f t="shared" si="0"/>
        <v>2000567332-021</v>
      </c>
      <c r="I46" s="389">
        <v>2000567332</v>
      </c>
      <c r="J46" s="389">
        <v>21</v>
      </c>
      <c r="K46" s="389" t="s">
        <v>980</v>
      </c>
      <c r="L46" s="389" t="str">
        <f t="shared" si="2"/>
        <v>KUSD HEAD START - CURTIS STRANGE ELEMENTARY</v>
      </c>
      <c r="M46" s="389"/>
      <c r="N46" s="389" t="s">
        <v>1702</v>
      </c>
      <c r="O46" s="389" t="s">
        <v>981</v>
      </c>
      <c r="P46" s="389" t="s">
        <v>428</v>
      </c>
      <c r="Q46" s="389" t="s">
        <v>982</v>
      </c>
      <c r="R46" s="389" t="s">
        <v>962</v>
      </c>
      <c r="S46" s="389" t="s">
        <v>433</v>
      </c>
      <c r="T46" s="389" t="s">
        <v>983</v>
      </c>
      <c r="U46" s="389">
        <v>30</v>
      </c>
      <c r="V46" s="389" t="s">
        <v>568</v>
      </c>
    </row>
    <row r="47" spans="1:22" ht="15" x14ac:dyDescent="0.25">
      <c r="A47" s="244" t="s">
        <v>303</v>
      </c>
      <c r="B47" s="210">
        <v>8</v>
      </c>
      <c r="C47" s="227" t="s">
        <v>343</v>
      </c>
      <c r="D47" s="403">
        <v>9</v>
      </c>
      <c r="E47" s="403" t="str">
        <f t="shared" si="1"/>
        <v>05CH01229809</v>
      </c>
      <c r="F47" s="389">
        <v>5000000053</v>
      </c>
      <c r="G47" s="389" t="s">
        <v>958</v>
      </c>
      <c r="H47" s="389" t="str">
        <f t="shared" si="0"/>
        <v>2000567332-024</v>
      </c>
      <c r="I47" s="389">
        <v>2000567332</v>
      </c>
      <c r="J47" s="389">
        <v>24</v>
      </c>
      <c r="K47" s="389" t="s">
        <v>976</v>
      </c>
      <c r="L47" s="389" t="str">
        <f t="shared" si="2"/>
        <v>KUSD HEAD START - GREWENOW ELEMENTARY</v>
      </c>
      <c r="M47" s="389"/>
      <c r="N47" s="389" t="s">
        <v>1701</v>
      </c>
      <c r="O47" s="389" t="s">
        <v>977</v>
      </c>
      <c r="P47" s="389" t="s">
        <v>428</v>
      </c>
      <c r="Q47" s="389" t="s">
        <v>978</v>
      </c>
      <c r="R47" s="389" t="s">
        <v>962</v>
      </c>
      <c r="S47" s="389" t="s">
        <v>433</v>
      </c>
      <c r="T47" s="389" t="s">
        <v>979</v>
      </c>
      <c r="U47" s="389">
        <v>30</v>
      </c>
      <c r="V47" s="389" t="s">
        <v>568</v>
      </c>
    </row>
    <row r="48" spans="1:22" ht="15" x14ac:dyDescent="0.25">
      <c r="A48" s="244" t="s">
        <v>303</v>
      </c>
      <c r="B48" s="210">
        <v>8</v>
      </c>
      <c r="C48" s="227" t="s">
        <v>343</v>
      </c>
      <c r="D48" s="403">
        <v>10</v>
      </c>
      <c r="E48" s="403" t="str">
        <f t="shared" si="1"/>
        <v>05CH01229810</v>
      </c>
      <c r="F48" s="389">
        <v>5000000053</v>
      </c>
      <c r="G48" s="389" t="s">
        <v>958</v>
      </c>
      <c r="H48" s="389" t="str">
        <f t="shared" si="0"/>
        <v>2000567332-029</v>
      </c>
      <c r="I48" s="389">
        <v>2000567332</v>
      </c>
      <c r="J48" s="389">
        <v>29</v>
      </c>
      <c r="K48" s="389" t="s">
        <v>968</v>
      </c>
      <c r="L48" s="389" t="str">
        <f t="shared" si="2"/>
        <v>KUSD HEAD START - KENOSHA SCHL OF LANGUAGE</v>
      </c>
      <c r="M48" s="389"/>
      <c r="N48" s="389" t="s">
        <v>1699</v>
      </c>
      <c r="O48" s="389" t="s">
        <v>969</v>
      </c>
      <c r="P48" s="389" t="s">
        <v>428</v>
      </c>
      <c r="Q48" s="389" t="s">
        <v>970</v>
      </c>
      <c r="R48" s="389" t="s">
        <v>962</v>
      </c>
      <c r="S48" s="389" t="s">
        <v>433</v>
      </c>
      <c r="T48" s="389" t="s">
        <v>971</v>
      </c>
      <c r="U48" s="389">
        <v>30</v>
      </c>
      <c r="V48" s="389" t="s">
        <v>568</v>
      </c>
    </row>
    <row r="49" spans="1:22" ht="15" x14ac:dyDescent="0.25">
      <c r="A49" s="244" t="s">
        <v>303</v>
      </c>
      <c r="B49" s="210">
        <v>8</v>
      </c>
      <c r="C49" s="227" t="s">
        <v>343</v>
      </c>
      <c r="D49" s="403">
        <v>11</v>
      </c>
      <c r="E49" s="403" t="str">
        <f t="shared" si="1"/>
        <v>05CH01229811</v>
      </c>
      <c r="F49" s="389">
        <v>5000000053</v>
      </c>
      <c r="G49" s="389" t="s">
        <v>958</v>
      </c>
      <c r="H49" s="389" t="str">
        <f t="shared" si="0"/>
        <v>7000581587-012</v>
      </c>
      <c r="I49" s="389">
        <v>7000581587</v>
      </c>
      <c r="J49" s="389">
        <v>12</v>
      </c>
      <c r="K49" s="389" t="s">
        <v>984</v>
      </c>
      <c r="L49" s="389" t="str">
        <f t="shared" si="2"/>
        <v>KIDS CASTLE - RUTH HARMAN</v>
      </c>
      <c r="M49" s="389"/>
      <c r="N49" s="389" t="s">
        <v>1703</v>
      </c>
      <c r="O49" s="389" t="s">
        <v>985</v>
      </c>
      <c r="P49" s="389" t="s">
        <v>428</v>
      </c>
      <c r="Q49" s="389" t="s">
        <v>986</v>
      </c>
      <c r="R49" s="389" t="s">
        <v>962</v>
      </c>
      <c r="S49" s="389" t="s">
        <v>433</v>
      </c>
      <c r="T49" s="389" t="s">
        <v>987</v>
      </c>
      <c r="U49" s="389">
        <v>30</v>
      </c>
      <c r="V49" s="389" t="s">
        <v>568</v>
      </c>
    </row>
    <row r="50" spans="1:22" ht="15" x14ac:dyDescent="0.25">
      <c r="A50" s="244" t="s">
        <v>304</v>
      </c>
      <c r="B50" s="210">
        <v>9</v>
      </c>
      <c r="C50" s="227" t="s">
        <v>344</v>
      </c>
      <c r="D50" s="403">
        <v>1</v>
      </c>
      <c r="E50" s="403" t="str">
        <f t="shared" si="1"/>
        <v>05CH01230201</v>
      </c>
      <c r="F50" s="389">
        <v>5000000052</v>
      </c>
      <c r="G50" s="389" t="s">
        <v>892</v>
      </c>
      <c r="H50" s="389" t="str">
        <f t="shared" si="0"/>
        <v>0000555890-002</v>
      </c>
      <c r="I50" s="389">
        <v>555890</v>
      </c>
      <c r="J50" s="389">
        <v>2</v>
      </c>
      <c r="K50" s="389" t="s">
        <v>916</v>
      </c>
      <c r="L50" s="389" t="str">
        <f t="shared" si="2"/>
        <v>TENDER LEARNING CENTER</v>
      </c>
      <c r="M50" s="389"/>
      <c r="N50" s="389" t="s">
        <v>1688</v>
      </c>
      <c r="O50" s="389" t="s">
        <v>917</v>
      </c>
      <c r="P50" s="389" t="s">
        <v>428</v>
      </c>
      <c r="Q50" s="389" t="s">
        <v>918</v>
      </c>
      <c r="R50" s="389" t="s">
        <v>919</v>
      </c>
      <c r="S50" s="389" t="s">
        <v>433</v>
      </c>
      <c r="T50" s="389" t="s">
        <v>920</v>
      </c>
      <c r="U50" s="389">
        <v>54</v>
      </c>
      <c r="V50" s="389" t="s">
        <v>921</v>
      </c>
    </row>
    <row r="51" spans="1:22" ht="15" x14ac:dyDescent="0.25">
      <c r="A51" s="244" t="s">
        <v>304</v>
      </c>
      <c r="B51" s="210">
        <v>9</v>
      </c>
      <c r="C51" s="227" t="s">
        <v>344</v>
      </c>
      <c r="D51" s="403">
        <v>2</v>
      </c>
      <c r="E51" s="403" t="str">
        <f t="shared" si="1"/>
        <v>05CH01230202</v>
      </c>
      <c r="F51" s="389">
        <v>5000000052</v>
      </c>
      <c r="G51" s="389" t="s">
        <v>892</v>
      </c>
      <c r="H51" s="389" t="str">
        <f t="shared" si="0"/>
        <v>0000585970-001</v>
      </c>
      <c r="I51" s="389">
        <v>585970</v>
      </c>
      <c r="J51" s="389">
        <v>1</v>
      </c>
      <c r="K51" s="389" t="s">
        <v>905</v>
      </c>
      <c r="L51" s="389" t="str">
        <f t="shared" si="2"/>
        <v>CREATIVE KIDS LEARNING CENTER</v>
      </c>
      <c r="M51" s="389"/>
      <c r="N51" s="389" t="s">
        <v>1686</v>
      </c>
      <c r="O51" s="389" t="s">
        <v>906</v>
      </c>
      <c r="P51" s="389" t="s">
        <v>428</v>
      </c>
      <c r="Q51" s="389" t="s">
        <v>907</v>
      </c>
      <c r="R51" s="389" t="s">
        <v>908</v>
      </c>
      <c r="S51" s="389" t="s">
        <v>433</v>
      </c>
      <c r="T51" s="389" t="s">
        <v>909</v>
      </c>
      <c r="U51" s="389">
        <v>65</v>
      </c>
      <c r="V51" s="389" t="s">
        <v>910</v>
      </c>
    </row>
    <row r="52" spans="1:22" ht="15" x14ac:dyDescent="0.25">
      <c r="A52" s="244" t="s">
        <v>304</v>
      </c>
      <c r="B52" s="210">
        <v>9</v>
      </c>
      <c r="C52" s="227" t="s">
        <v>344</v>
      </c>
      <c r="D52" s="403">
        <v>3</v>
      </c>
      <c r="E52" s="403" t="str">
        <f t="shared" si="1"/>
        <v>05CH01230203</v>
      </c>
      <c r="F52" s="389">
        <v>5000000052</v>
      </c>
      <c r="G52" s="389" t="s">
        <v>892</v>
      </c>
      <c r="H52" s="389" t="str">
        <f t="shared" si="0"/>
        <v>1000588041-003</v>
      </c>
      <c r="I52" s="389">
        <v>1000588041</v>
      </c>
      <c r="J52" s="389">
        <v>3</v>
      </c>
      <c r="K52" s="389" t="s">
        <v>893</v>
      </c>
      <c r="L52" s="389" t="str">
        <f t="shared" si="2"/>
        <v>KIDDIE CAMPUS CHILD CARE AND PRESCHOOL</v>
      </c>
      <c r="M52" s="389"/>
      <c r="N52" s="389" t="s">
        <v>1684</v>
      </c>
      <c r="O52" s="389" t="s">
        <v>894</v>
      </c>
      <c r="P52" s="389" t="s">
        <v>428</v>
      </c>
      <c r="Q52" s="389" t="s">
        <v>895</v>
      </c>
      <c r="R52" s="389" t="s">
        <v>896</v>
      </c>
      <c r="S52" s="389" t="s">
        <v>433</v>
      </c>
      <c r="T52" s="389" t="s">
        <v>897</v>
      </c>
      <c r="U52" s="389">
        <v>7</v>
      </c>
      <c r="V52" s="389" t="s">
        <v>898</v>
      </c>
    </row>
    <row r="53" spans="1:22" ht="15" x14ac:dyDescent="0.25">
      <c r="A53" s="244" t="s">
        <v>304</v>
      </c>
      <c r="B53" s="210">
        <v>9</v>
      </c>
      <c r="C53" s="227" t="s">
        <v>344</v>
      </c>
      <c r="D53" s="403">
        <v>4</v>
      </c>
      <c r="E53" s="403" t="str">
        <f t="shared" si="1"/>
        <v>05CH01230204</v>
      </c>
      <c r="F53" s="389">
        <v>5000000052</v>
      </c>
      <c r="G53" s="389" t="s">
        <v>892</v>
      </c>
      <c r="H53" s="389" t="str">
        <f t="shared" si="0"/>
        <v>4000567424-001</v>
      </c>
      <c r="I53" s="389">
        <v>4000567424</v>
      </c>
      <c r="J53" s="389">
        <v>1</v>
      </c>
      <c r="K53" s="389" t="s">
        <v>938</v>
      </c>
      <c r="L53" s="389" t="str">
        <f t="shared" si="2"/>
        <v>LADYSMITH HEAD START</v>
      </c>
      <c r="M53" s="389"/>
      <c r="N53" s="389" t="s">
        <v>1692</v>
      </c>
      <c r="O53" s="389" t="s">
        <v>939</v>
      </c>
      <c r="P53" s="389" t="s">
        <v>428</v>
      </c>
      <c r="Q53" s="389" t="s">
        <v>940</v>
      </c>
      <c r="R53" s="389" t="s">
        <v>919</v>
      </c>
      <c r="S53" s="389" t="s">
        <v>433</v>
      </c>
      <c r="T53" s="389" t="s">
        <v>941</v>
      </c>
      <c r="U53" s="389">
        <v>54</v>
      </c>
      <c r="V53" s="389" t="s">
        <v>921</v>
      </c>
    </row>
    <row r="54" spans="1:22" ht="15" x14ac:dyDescent="0.25">
      <c r="A54" s="244" t="s">
        <v>304</v>
      </c>
      <c r="B54" s="210">
        <v>9</v>
      </c>
      <c r="C54" s="227" t="s">
        <v>344</v>
      </c>
      <c r="D54" s="403">
        <v>5</v>
      </c>
      <c r="E54" s="403" t="str">
        <f t="shared" si="1"/>
        <v>05CH01230205</v>
      </c>
      <c r="F54" s="389">
        <v>5000000052</v>
      </c>
      <c r="G54" s="389" t="s">
        <v>892</v>
      </c>
      <c r="H54" s="389" t="str">
        <f t="shared" si="0"/>
        <v>4000567424-003</v>
      </c>
      <c r="I54" s="389">
        <v>4000567424</v>
      </c>
      <c r="J54" s="389">
        <v>3</v>
      </c>
      <c r="K54" s="389" t="s">
        <v>955</v>
      </c>
      <c r="L54" s="389" t="str">
        <f t="shared" si="2"/>
        <v>MINA COPELAND HEAD START CTR</v>
      </c>
      <c r="M54" s="389"/>
      <c r="N54" s="389" t="s">
        <v>1696</v>
      </c>
      <c r="O54" s="389" t="s">
        <v>956</v>
      </c>
      <c r="P54" s="389" t="s">
        <v>428</v>
      </c>
      <c r="Q54" s="389" t="s">
        <v>957</v>
      </c>
      <c r="R54" s="389" t="s">
        <v>914</v>
      </c>
      <c r="S54" s="389" t="s">
        <v>433</v>
      </c>
      <c r="T54" s="389" t="s">
        <v>915</v>
      </c>
      <c r="U54" s="389">
        <v>7</v>
      </c>
      <c r="V54" s="389" t="s">
        <v>898</v>
      </c>
    </row>
    <row r="55" spans="1:22" ht="15" x14ac:dyDescent="0.25">
      <c r="A55" s="244" t="s">
        <v>304</v>
      </c>
      <c r="B55" s="210">
        <v>9</v>
      </c>
      <c r="C55" s="227" t="s">
        <v>344</v>
      </c>
      <c r="D55" s="403">
        <v>6</v>
      </c>
      <c r="E55" s="403" t="str">
        <f t="shared" si="1"/>
        <v>05CH01230206</v>
      </c>
      <c r="F55" s="389">
        <v>5000000052</v>
      </c>
      <c r="G55" s="389" t="s">
        <v>892</v>
      </c>
      <c r="H55" s="389" t="str">
        <f t="shared" si="0"/>
        <v>4000567424-004</v>
      </c>
      <c r="I55" s="389">
        <v>4000567424</v>
      </c>
      <c r="J55" s="389">
        <v>4</v>
      </c>
      <c r="K55" s="389" t="s">
        <v>922</v>
      </c>
      <c r="L55" s="389" t="str">
        <f t="shared" si="2"/>
        <v>SPOONER HEAD START</v>
      </c>
      <c r="M55" s="389"/>
      <c r="N55" s="389" t="s">
        <v>1689</v>
      </c>
      <c r="O55" s="389" t="s">
        <v>923</v>
      </c>
      <c r="P55" s="389" t="s">
        <v>428</v>
      </c>
      <c r="Q55" s="389" t="s">
        <v>924</v>
      </c>
      <c r="R55" s="389" t="s">
        <v>908</v>
      </c>
      <c r="S55" s="389" t="s">
        <v>433</v>
      </c>
      <c r="T55" s="389" t="s">
        <v>925</v>
      </c>
      <c r="U55" s="389">
        <v>65</v>
      </c>
      <c r="V55" s="389" t="s">
        <v>910</v>
      </c>
    </row>
    <row r="56" spans="1:22" ht="15" x14ac:dyDescent="0.25">
      <c r="A56" s="244" t="s">
        <v>304</v>
      </c>
      <c r="B56" s="210">
        <v>9</v>
      </c>
      <c r="C56" s="227" t="s">
        <v>344</v>
      </c>
      <c r="D56" s="403">
        <v>7</v>
      </c>
      <c r="E56" s="403" t="str">
        <f t="shared" si="1"/>
        <v>05CH01230207</v>
      </c>
      <c r="F56" s="389">
        <v>5000000052</v>
      </c>
      <c r="G56" s="389" t="s">
        <v>892</v>
      </c>
      <c r="H56" s="389" t="str">
        <f t="shared" si="0"/>
        <v>4000567424-005</v>
      </c>
      <c r="I56" s="389">
        <v>4000567424</v>
      </c>
      <c r="J56" s="389">
        <v>5</v>
      </c>
      <c r="K56" s="389" t="s">
        <v>899</v>
      </c>
      <c r="L56" s="389" t="str">
        <f t="shared" si="2"/>
        <v>HAYWARD HEAD START</v>
      </c>
      <c r="M56" s="389"/>
      <c r="N56" s="389" t="s">
        <v>1685</v>
      </c>
      <c r="O56" s="389" t="s">
        <v>900</v>
      </c>
      <c r="P56" s="389" t="s">
        <v>428</v>
      </c>
      <c r="Q56" s="389" t="s">
        <v>901</v>
      </c>
      <c r="R56" s="389" t="s">
        <v>902</v>
      </c>
      <c r="S56" s="389" t="s">
        <v>433</v>
      </c>
      <c r="T56" s="389" t="s">
        <v>903</v>
      </c>
      <c r="U56" s="389">
        <v>57</v>
      </c>
      <c r="V56" s="389" t="s">
        <v>904</v>
      </c>
    </row>
    <row r="57" spans="1:22" ht="15" x14ac:dyDescent="0.25">
      <c r="A57" s="391" t="s">
        <v>304</v>
      </c>
      <c r="B57" s="393">
        <v>9</v>
      </c>
      <c r="C57" s="393" t="s">
        <v>344</v>
      </c>
      <c r="D57" s="403">
        <v>8</v>
      </c>
      <c r="E57" s="403" t="str">
        <f t="shared" si="1"/>
        <v>05CH01230208</v>
      </c>
      <c r="F57" s="389">
        <v>5000000052</v>
      </c>
      <c r="G57" s="389" t="s">
        <v>892</v>
      </c>
      <c r="H57" s="389" t="str">
        <f t="shared" si="0"/>
        <v>4000567424-017</v>
      </c>
      <c r="I57" s="389">
        <v>4000567424</v>
      </c>
      <c r="J57" s="389">
        <v>17</v>
      </c>
      <c r="K57" s="389" t="s">
        <v>932</v>
      </c>
      <c r="L57" s="389" t="str">
        <f t="shared" si="2"/>
        <v>MEDFORD HEAD START</v>
      </c>
      <c r="M57" s="389"/>
      <c r="N57" s="389" t="s">
        <v>1691</v>
      </c>
      <c r="O57" s="389" t="s">
        <v>933</v>
      </c>
      <c r="P57" s="389" t="s">
        <v>428</v>
      </c>
      <c r="Q57" s="389" t="s">
        <v>934</v>
      </c>
      <c r="R57" s="389" t="s">
        <v>935</v>
      </c>
      <c r="S57" s="389" t="s">
        <v>433</v>
      </c>
      <c r="T57" s="389" t="s">
        <v>936</v>
      </c>
      <c r="U57" s="389">
        <v>60</v>
      </c>
      <c r="V57" s="389" t="s">
        <v>937</v>
      </c>
    </row>
    <row r="58" spans="1:22" ht="15" x14ac:dyDescent="0.25">
      <c r="A58" s="391" t="s">
        <v>304</v>
      </c>
      <c r="B58" s="393">
        <v>9</v>
      </c>
      <c r="C58" s="393" t="s">
        <v>344</v>
      </c>
      <c r="D58" s="403">
        <v>9</v>
      </c>
      <c r="E58" s="403" t="str">
        <f t="shared" si="1"/>
        <v>05CH01230209</v>
      </c>
      <c r="F58" s="389">
        <v>5000000052</v>
      </c>
      <c r="G58" s="389" t="s">
        <v>892</v>
      </c>
      <c r="H58" s="389" t="str">
        <f t="shared" si="0"/>
        <v>4000567424-022</v>
      </c>
      <c r="I58" s="389">
        <v>4000567424</v>
      </c>
      <c r="J58" s="389">
        <v>22</v>
      </c>
      <c r="K58" s="389" t="s">
        <v>950</v>
      </c>
      <c r="L58" s="389" t="str">
        <f t="shared" si="2"/>
        <v>DORCHESTER HEAD START</v>
      </c>
      <c r="M58" s="389"/>
      <c r="N58" s="389" t="s">
        <v>1695</v>
      </c>
      <c r="O58" s="389" t="s">
        <v>951</v>
      </c>
      <c r="P58" s="389" t="s">
        <v>428</v>
      </c>
      <c r="Q58" s="389" t="s">
        <v>952</v>
      </c>
      <c r="R58" s="389" t="s">
        <v>953</v>
      </c>
      <c r="S58" s="389" t="s">
        <v>433</v>
      </c>
      <c r="T58" s="389" t="s">
        <v>954</v>
      </c>
      <c r="U58" s="389">
        <v>10</v>
      </c>
      <c r="V58" s="389" t="s">
        <v>931</v>
      </c>
    </row>
    <row r="59" spans="1:22" ht="15" x14ac:dyDescent="0.25">
      <c r="A59" s="391" t="s">
        <v>304</v>
      </c>
      <c r="B59" s="393">
        <v>9</v>
      </c>
      <c r="C59" s="393" t="s">
        <v>344</v>
      </c>
      <c r="D59" s="403">
        <v>10</v>
      </c>
      <c r="E59" s="403" t="str">
        <f t="shared" si="1"/>
        <v>05CH01230210</v>
      </c>
      <c r="F59" s="389">
        <v>5000000052</v>
      </c>
      <c r="G59" s="389" t="s">
        <v>892</v>
      </c>
      <c r="H59" s="389" t="str">
        <f t="shared" si="0"/>
        <v>4000588814-001</v>
      </c>
      <c r="I59" s="389">
        <v>4000588814</v>
      </c>
      <c r="J59" s="389">
        <v>1</v>
      </c>
      <c r="K59" s="389" t="s">
        <v>942</v>
      </c>
      <c r="L59" s="389" t="str">
        <f t="shared" si="2"/>
        <v>STARBRIGHT CHILD CARE INC</v>
      </c>
      <c r="M59" s="389"/>
      <c r="N59" s="389" t="s">
        <v>1693</v>
      </c>
      <c r="O59" s="389" t="s">
        <v>943</v>
      </c>
      <c r="P59" s="389" t="s">
        <v>428</v>
      </c>
      <c r="Q59" s="389" t="s">
        <v>944</v>
      </c>
      <c r="R59" s="389" t="s">
        <v>902</v>
      </c>
      <c r="S59" s="389" t="s">
        <v>433</v>
      </c>
      <c r="T59" s="389" t="s">
        <v>945</v>
      </c>
      <c r="U59" s="389">
        <v>57</v>
      </c>
      <c r="V59" s="389" t="s">
        <v>904</v>
      </c>
    </row>
    <row r="60" spans="1:22" ht="15" x14ac:dyDescent="0.25">
      <c r="A60" s="391" t="s">
        <v>304</v>
      </c>
      <c r="B60" s="393">
        <v>9</v>
      </c>
      <c r="C60" s="393" t="s">
        <v>344</v>
      </c>
      <c r="D60" s="403">
        <v>11</v>
      </c>
      <c r="E60" s="403" t="str">
        <f t="shared" si="1"/>
        <v>05CH01230211</v>
      </c>
      <c r="F60" s="389">
        <v>5000000052</v>
      </c>
      <c r="G60" s="389" t="s">
        <v>892</v>
      </c>
      <c r="H60" s="389" t="str">
        <f t="shared" si="0"/>
        <v>6000572436-002</v>
      </c>
      <c r="I60" s="389">
        <v>6000572436</v>
      </c>
      <c r="J60" s="389">
        <v>2</v>
      </c>
      <c r="K60" s="389" t="s">
        <v>946</v>
      </c>
      <c r="L60" s="389" t="str">
        <f t="shared" si="2"/>
        <v>LITTLE ANGELS DAYCARE</v>
      </c>
      <c r="M60" s="389"/>
      <c r="N60" s="389" t="s">
        <v>1694</v>
      </c>
      <c r="O60" s="389" t="s">
        <v>947</v>
      </c>
      <c r="P60" s="389" t="s">
        <v>428</v>
      </c>
      <c r="Q60" s="389" t="s">
        <v>948</v>
      </c>
      <c r="R60" s="389" t="s">
        <v>935</v>
      </c>
      <c r="S60" s="389" t="s">
        <v>433</v>
      </c>
      <c r="T60" s="389" t="s">
        <v>949</v>
      </c>
      <c r="U60" s="389">
        <v>60</v>
      </c>
      <c r="V60" s="389" t="s">
        <v>937</v>
      </c>
    </row>
    <row r="61" spans="1:22" ht="15" x14ac:dyDescent="0.25">
      <c r="A61" s="391" t="s">
        <v>304</v>
      </c>
      <c r="B61" s="393">
        <v>9</v>
      </c>
      <c r="C61" s="393" t="s">
        <v>344</v>
      </c>
      <c r="D61" s="403">
        <v>12</v>
      </c>
      <c r="E61" s="403" t="str">
        <f t="shared" si="1"/>
        <v>05CH01230212</v>
      </c>
      <c r="F61" s="389">
        <v>5000000052</v>
      </c>
      <c r="G61" s="389" t="s">
        <v>892</v>
      </c>
      <c r="H61" s="389" t="str">
        <f t="shared" si="0"/>
        <v>6000591536-001</v>
      </c>
      <c r="I61" s="389">
        <v>6000591536</v>
      </c>
      <c r="J61" s="389">
        <v>1</v>
      </c>
      <c r="K61" s="389" t="s">
        <v>911</v>
      </c>
      <c r="L61" s="389" t="str">
        <f t="shared" si="2"/>
        <v>GITIGAANING EARLY LEARN CENTER</v>
      </c>
      <c r="M61" s="389"/>
      <c r="N61" s="389" t="s">
        <v>1687</v>
      </c>
      <c r="O61" s="389" t="s">
        <v>912</v>
      </c>
      <c r="P61" s="389" t="s">
        <v>428</v>
      </c>
      <c r="Q61" s="389" t="s">
        <v>913</v>
      </c>
      <c r="R61" s="389" t="s">
        <v>914</v>
      </c>
      <c r="S61" s="389" t="s">
        <v>433</v>
      </c>
      <c r="T61" s="389" t="s">
        <v>915</v>
      </c>
      <c r="U61" s="389">
        <v>7</v>
      </c>
      <c r="V61" s="389" t="s">
        <v>898</v>
      </c>
    </row>
    <row r="62" spans="1:22" ht="15" x14ac:dyDescent="0.25">
      <c r="A62" s="391" t="s">
        <v>304</v>
      </c>
      <c r="B62" s="393">
        <v>9</v>
      </c>
      <c r="C62" s="393" t="s">
        <v>344</v>
      </c>
      <c r="D62" s="403">
        <v>13</v>
      </c>
      <c r="E62" s="403" t="str">
        <f t="shared" si="1"/>
        <v>05CH01230213</v>
      </c>
      <c r="F62" s="389">
        <v>5000000052</v>
      </c>
      <c r="G62" s="389" t="s">
        <v>892</v>
      </c>
      <c r="H62" s="389" t="str">
        <f t="shared" si="0"/>
        <v>9000585759-001</v>
      </c>
      <c r="I62" s="389">
        <v>9000585759</v>
      </c>
      <c r="J62" s="389">
        <v>1</v>
      </c>
      <c r="K62" s="389" t="s">
        <v>926</v>
      </c>
      <c r="L62" s="389" t="str">
        <f t="shared" si="2"/>
        <v>GRANTON COMMUNITY CHILD CARE CENTER</v>
      </c>
      <c r="M62" s="389"/>
      <c r="N62" s="389" t="s">
        <v>1690</v>
      </c>
      <c r="O62" s="389" t="s">
        <v>927</v>
      </c>
      <c r="P62" s="389" t="s">
        <v>428</v>
      </c>
      <c r="Q62" s="389" t="s">
        <v>928</v>
      </c>
      <c r="R62" s="389" t="s">
        <v>929</v>
      </c>
      <c r="S62" s="389" t="s">
        <v>433</v>
      </c>
      <c r="T62" s="389" t="s">
        <v>930</v>
      </c>
      <c r="U62" s="389">
        <v>10</v>
      </c>
      <c r="V62" s="389" t="s">
        <v>931</v>
      </c>
    </row>
    <row r="63" spans="1:22" ht="15" x14ac:dyDescent="0.25">
      <c r="A63" s="391" t="s">
        <v>412</v>
      </c>
      <c r="B63" s="393">
        <v>10</v>
      </c>
      <c r="C63" s="393" t="s">
        <v>345</v>
      </c>
      <c r="D63" s="393">
        <v>1</v>
      </c>
      <c r="E63" s="403" t="str">
        <f t="shared" si="1"/>
        <v>05CH01236801</v>
      </c>
      <c r="F63" s="389">
        <v>5000000079</v>
      </c>
      <c r="G63" s="389" t="s">
        <v>1515</v>
      </c>
      <c r="H63" s="389" t="str">
        <f t="shared" si="0"/>
        <v>0000587890-003</v>
      </c>
      <c r="I63" s="389">
        <v>587890</v>
      </c>
      <c r="J63" s="389">
        <v>3</v>
      </c>
      <c r="K63" s="389" t="s">
        <v>1581</v>
      </c>
      <c r="L63" s="389" t="str">
        <f t="shared" si="2"/>
        <v>MKE - WALTON</v>
      </c>
      <c r="M63" s="389" t="s">
        <v>1582</v>
      </c>
      <c r="N63" s="389" t="s">
        <v>1826</v>
      </c>
      <c r="O63" s="389" t="s">
        <v>1583</v>
      </c>
      <c r="P63" s="389" t="s">
        <v>428</v>
      </c>
      <c r="Q63" s="389" t="s">
        <v>1584</v>
      </c>
      <c r="R63" s="389" t="s">
        <v>621</v>
      </c>
      <c r="S63" s="389" t="s">
        <v>433</v>
      </c>
      <c r="T63" s="389" t="s">
        <v>1585</v>
      </c>
      <c r="U63" s="389">
        <v>40</v>
      </c>
      <c r="V63" s="389" t="s">
        <v>623</v>
      </c>
    </row>
    <row r="64" spans="1:22" ht="15" x14ac:dyDescent="0.25">
      <c r="A64" s="391" t="s">
        <v>412</v>
      </c>
      <c r="B64" s="393">
        <v>10</v>
      </c>
      <c r="C64" s="393" t="s">
        <v>345</v>
      </c>
      <c r="D64" s="393">
        <v>2</v>
      </c>
      <c r="E64" s="403" t="str">
        <f t="shared" si="1"/>
        <v>05CH01236802</v>
      </c>
      <c r="F64" s="389">
        <v>5000000079</v>
      </c>
      <c r="G64" s="389" t="s">
        <v>1515</v>
      </c>
      <c r="H64" s="389" t="str">
        <f t="shared" si="0"/>
        <v>0000587890-004</v>
      </c>
      <c r="I64" s="389">
        <v>587890</v>
      </c>
      <c r="J64" s="389">
        <v>4</v>
      </c>
      <c r="K64" s="389" t="s">
        <v>1533</v>
      </c>
      <c r="L64" s="389" t="str">
        <f t="shared" si="2"/>
        <v>MKE - CUDAHY NORTH EHS</v>
      </c>
      <c r="M64" s="389" t="s">
        <v>1534</v>
      </c>
      <c r="N64" s="389" t="s">
        <v>1816</v>
      </c>
      <c r="O64" s="389" t="s">
        <v>1535</v>
      </c>
      <c r="P64" s="389" t="s">
        <v>428</v>
      </c>
      <c r="Q64" s="389" t="s">
        <v>1536</v>
      </c>
      <c r="R64" s="389" t="s">
        <v>1537</v>
      </c>
      <c r="S64" s="389" t="s">
        <v>433</v>
      </c>
      <c r="T64" s="389" t="s">
        <v>1538</v>
      </c>
      <c r="U64" s="389">
        <v>40</v>
      </c>
      <c r="V64" s="389" t="s">
        <v>623</v>
      </c>
    </row>
    <row r="65" spans="1:22" ht="15" x14ac:dyDescent="0.25">
      <c r="A65" s="391" t="s">
        <v>412</v>
      </c>
      <c r="B65" s="393">
        <v>10</v>
      </c>
      <c r="C65" s="393" t="s">
        <v>345</v>
      </c>
      <c r="D65" s="393">
        <v>3</v>
      </c>
      <c r="E65" s="403" t="str">
        <f t="shared" si="1"/>
        <v>05CH01236803</v>
      </c>
      <c r="F65" s="389">
        <v>5000000079</v>
      </c>
      <c r="G65" s="389" t="s">
        <v>1515</v>
      </c>
      <c r="H65" s="389" t="str">
        <f t="shared" si="0"/>
        <v>0000587890-006</v>
      </c>
      <c r="I65" s="389">
        <v>587890</v>
      </c>
      <c r="J65" s="389">
        <v>6</v>
      </c>
      <c r="K65" s="389" t="s">
        <v>1539</v>
      </c>
      <c r="L65" s="389" t="str">
        <f t="shared" si="2"/>
        <v>MKE - TEUTONIA EHS</v>
      </c>
      <c r="M65" s="389" t="s">
        <v>1540</v>
      </c>
      <c r="N65" s="389" t="s">
        <v>1817</v>
      </c>
      <c r="O65" s="389" t="s">
        <v>1541</v>
      </c>
      <c r="P65" s="389" t="s">
        <v>428</v>
      </c>
      <c r="Q65" s="389" t="s">
        <v>1542</v>
      </c>
      <c r="R65" s="389" t="s">
        <v>621</v>
      </c>
      <c r="S65" s="389" t="s">
        <v>433</v>
      </c>
      <c r="T65" s="389" t="s">
        <v>1543</v>
      </c>
      <c r="U65" s="389">
        <v>40</v>
      </c>
      <c r="V65" s="389" t="s">
        <v>623</v>
      </c>
    </row>
    <row r="66" spans="1:22" ht="15" x14ac:dyDescent="0.25">
      <c r="A66" s="391" t="s">
        <v>412</v>
      </c>
      <c r="B66" s="393">
        <v>10</v>
      </c>
      <c r="C66" s="393" t="s">
        <v>345</v>
      </c>
      <c r="D66" s="393">
        <v>4</v>
      </c>
      <c r="E66" s="403" t="str">
        <f t="shared" si="1"/>
        <v>05CH01236804</v>
      </c>
      <c r="F66" s="389">
        <v>5000000079</v>
      </c>
      <c r="G66" s="389" t="s">
        <v>1515</v>
      </c>
      <c r="H66" s="389" t="str">
        <f t="shared" si="0"/>
        <v>0000587890-011</v>
      </c>
      <c r="I66" s="389">
        <v>587890</v>
      </c>
      <c r="J66" s="389">
        <v>11</v>
      </c>
      <c r="K66" s="389" t="s">
        <v>1544</v>
      </c>
      <c r="L66" s="389" t="str">
        <f t="shared" si="2"/>
        <v>MKE - CUDAHY NORTH EHS</v>
      </c>
      <c r="M66" s="389" t="s">
        <v>1534</v>
      </c>
      <c r="N66" s="389" t="s">
        <v>1818</v>
      </c>
      <c r="O66" s="389" t="s">
        <v>1545</v>
      </c>
      <c r="P66" s="389" t="s">
        <v>428</v>
      </c>
      <c r="Q66" s="389" t="s">
        <v>1546</v>
      </c>
      <c r="R66" s="389" t="s">
        <v>1537</v>
      </c>
      <c r="S66" s="389" t="s">
        <v>433</v>
      </c>
      <c r="T66" s="389" t="s">
        <v>1538</v>
      </c>
      <c r="U66" s="389">
        <v>40</v>
      </c>
      <c r="V66" s="389" t="s">
        <v>623</v>
      </c>
    </row>
    <row r="67" spans="1:22" ht="15" x14ac:dyDescent="0.25">
      <c r="A67" s="391" t="s">
        <v>412</v>
      </c>
      <c r="B67" s="393">
        <v>10</v>
      </c>
      <c r="C67" s="393" t="s">
        <v>345</v>
      </c>
      <c r="D67" s="393">
        <v>5</v>
      </c>
      <c r="E67" s="403" t="str">
        <f t="shared" si="1"/>
        <v>05CH01236805</v>
      </c>
      <c r="F67" s="389">
        <v>5000000079</v>
      </c>
      <c r="G67" s="389" t="s">
        <v>1515</v>
      </c>
      <c r="H67" s="389" t="str">
        <f t="shared" ref="H67:H130" si="3">TEXT(I67,"0000000000")&amp;"-"&amp;TEXT(J67,"000")</f>
        <v>0000587890-012</v>
      </c>
      <c r="I67" s="389">
        <v>587890</v>
      </c>
      <c r="J67" s="389">
        <v>12</v>
      </c>
      <c r="K67" s="389" t="s">
        <v>1521</v>
      </c>
      <c r="L67" s="389" t="str">
        <f t="shared" si="2"/>
        <v>ACELERO LEARNING - NORTH AVE</v>
      </c>
      <c r="M67" s="389"/>
      <c r="N67" s="389" t="s">
        <v>1813</v>
      </c>
      <c r="O67" s="389" t="s">
        <v>1522</v>
      </c>
      <c r="P67" s="389" t="s">
        <v>428</v>
      </c>
      <c r="Q67" s="389" t="s">
        <v>1523</v>
      </c>
      <c r="R67" s="389" t="s">
        <v>621</v>
      </c>
      <c r="S67" s="389" t="s">
        <v>433</v>
      </c>
      <c r="T67" s="389" t="s">
        <v>1524</v>
      </c>
      <c r="U67" s="389">
        <v>40</v>
      </c>
      <c r="V67" s="389" t="s">
        <v>623</v>
      </c>
    </row>
    <row r="68" spans="1:22" ht="15" x14ac:dyDescent="0.25">
      <c r="A68" s="391" t="s">
        <v>412</v>
      </c>
      <c r="B68" s="393">
        <v>10</v>
      </c>
      <c r="C68" s="393" t="s">
        <v>345</v>
      </c>
      <c r="D68" s="393">
        <v>6</v>
      </c>
      <c r="E68" s="403" t="str">
        <f t="shared" ref="E68:E131" si="4">C68&amp;TEXT(D68,"00")</f>
        <v>05CH01236806</v>
      </c>
      <c r="F68" s="389">
        <v>5000000079</v>
      </c>
      <c r="G68" s="389" t="s">
        <v>1515</v>
      </c>
      <c r="H68" s="389" t="str">
        <f t="shared" si="3"/>
        <v>0000587890-015</v>
      </c>
      <c r="I68" s="389">
        <v>587890</v>
      </c>
      <c r="J68" s="389">
        <v>15</v>
      </c>
      <c r="K68" s="389" t="s">
        <v>1525</v>
      </c>
      <c r="L68" s="389" t="str">
        <f t="shared" ref="L68:L131" si="5">IF(M68="",N68,M68)</f>
        <v>MKE - PENFIELD EHS CCP</v>
      </c>
      <c r="M68" s="389" t="s">
        <v>1517</v>
      </c>
      <c r="N68" s="389" t="s">
        <v>1814</v>
      </c>
      <c r="O68" s="389" t="s">
        <v>1518</v>
      </c>
      <c r="P68" s="389" t="s">
        <v>428</v>
      </c>
      <c r="Q68" s="389" t="s">
        <v>1519</v>
      </c>
      <c r="R68" s="389" t="s">
        <v>621</v>
      </c>
      <c r="S68" s="389" t="s">
        <v>433</v>
      </c>
      <c r="T68" s="389" t="s">
        <v>1526</v>
      </c>
      <c r="U68" s="389">
        <v>40</v>
      </c>
      <c r="V68" s="389" t="s">
        <v>623</v>
      </c>
    </row>
    <row r="69" spans="1:22" ht="15" x14ac:dyDescent="0.25">
      <c r="A69" s="391" t="s">
        <v>412</v>
      </c>
      <c r="B69" s="393">
        <v>10</v>
      </c>
      <c r="C69" s="393" t="s">
        <v>345</v>
      </c>
      <c r="D69" s="393">
        <v>7</v>
      </c>
      <c r="E69" s="403" t="str">
        <f t="shared" si="4"/>
        <v>05CH01236807</v>
      </c>
      <c r="F69" s="389">
        <v>5000000079</v>
      </c>
      <c r="G69" s="389" t="s">
        <v>1515</v>
      </c>
      <c r="H69" s="389" t="str">
        <f t="shared" si="3"/>
        <v>0000587890-016</v>
      </c>
      <c r="I69" s="389">
        <v>587890</v>
      </c>
      <c r="J69" s="389">
        <v>16</v>
      </c>
      <c r="K69" s="389" t="s">
        <v>1527</v>
      </c>
      <c r="L69" s="389" t="str">
        <f t="shared" si="5"/>
        <v>MKE - BLAKEWOOD</v>
      </c>
      <c r="M69" s="389" t="s">
        <v>1528</v>
      </c>
      <c r="N69" s="389" t="s">
        <v>1815</v>
      </c>
      <c r="O69" s="389" t="s">
        <v>1529</v>
      </c>
      <c r="P69" s="389" t="s">
        <v>428</v>
      </c>
      <c r="Q69" s="389" t="s">
        <v>1530</v>
      </c>
      <c r="R69" s="389" t="s">
        <v>1531</v>
      </c>
      <c r="S69" s="389" t="s">
        <v>433</v>
      </c>
      <c r="T69" s="389" t="s">
        <v>1532</v>
      </c>
      <c r="U69" s="389">
        <v>40</v>
      </c>
      <c r="V69" s="389" t="s">
        <v>623</v>
      </c>
    </row>
    <row r="70" spans="1:22" ht="15" x14ac:dyDescent="0.25">
      <c r="A70" s="391" t="s">
        <v>412</v>
      </c>
      <c r="B70" s="393">
        <v>10</v>
      </c>
      <c r="C70" s="393" t="s">
        <v>345</v>
      </c>
      <c r="D70" s="393">
        <v>8</v>
      </c>
      <c r="E70" s="403" t="str">
        <f t="shared" si="4"/>
        <v>05CH01236808</v>
      </c>
      <c r="F70" s="389">
        <v>5000000079</v>
      </c>
      <c r="G70" s="389" t="s">
        <v>1515</v>
      </c>
      <c r="H70" s="389" t="str">
        <f t="shared" si="3"/>
        <v>0000587890-017</v>
      </c>
      <c r="I70" s="389">
        <v>587890</v>
      </c>
      <c r="J70" s="389">
        <v>17</v>
      </c>
      <c r="K70" s="389" t="s">
        <v>1563</v>
      </c>
      <c r="L70" s="389" t="str">
        <f t="shared" si="5"/>
        <v>ACELERO LEARNING - WOODLAND</v>
      </c>
      <c r="M70" s="389"/>
      <c r="N70" s="389" t="s">
        <v>1822</v>
      </c>
      <c r="O70" s="389" t="s">
        <v>1564</v>
      </c>
      <c r="P70" s="389" t="s">
        <v>428</v>
      </c>
      <c r="Q70" s="389" t="s">
        <v>1565</v>
      </c>
      <c r="R70" s="389" t="s">
        <v>621</v>
      </c>
      <c r="S70" s="389" t="s">
        <v>433</v>
      </c>
      <c r="T70" s="389" t="s">
        <v>1566</v>
      </c>
      <c r="U70" s="389">
        <v>40</v>
      </c>
      <c r="V70" s="389" t="s">
        <v>623</v>
      </c>
    </row>
    <row r="71" spans="1:22" ht="15" x14ac:dyDescent="0.25">
      <c r="A71" s="391" t="s">
        <v>412</v>
      </c>
      <c r="B71" s="393">
        <v>10</v>
      </c>
      <c r="C71" s="393" t="s">
        <v>345</v>
      </c>
      <c r="D71" s="393">
        <v>9</v>
      </c>
      <c r="E71" s="403" t="str">
        <f t="shared" si="4"/>
        <v>05CH01236809</v>
      </c>
      <c r="F71" s="389">
        <v>5000000079</v>
      </c>
      <c r="G71" s="389" t="s">
        <v>1515</v>
      </c>
      <c r="H71" s="389" t="str">
        <f t="shared" si="3"/>
        <v>2000577932-009</v>
      </c>
      <c r="I71" s="389">
        <v>2000577932</v>
      </c>
      <c r="J71" s="389">
        <v>9</v>
      </c>
      <c r="K71" s="389" t="s">
        <v>1553</v>
      </c>
      <c r="L71" s="389" t="str">
        <f t="shared" si="5"/>
        <v>ADVOCAP INC.-RIPON</v>
      </c>
      <c r="M71" s="389"/>
      <c r="N71" s="389" t="s">
        <v>1820</v>
      </c>
      <c r="O71" s="389" t="s">
        <v>1554</v>
      </c>
      <c r="P71" s="389" t="s">
        <v>428</v>
      </c>
      <c r="Q71" s="389" t="s">
        <v>1555</v>
      </c>
      <c r="R71" s="389" t="s">
        <v>1556</v>
      </c>
      <c r="S71" s="389" t="s">
        <v>433</v>
      </c>
      <c r="T71" s="389" t="s">
        <v>1557</v>
      </c>
      <c r="U71" s="389">
        <v>20</v>
      </c>
      <c r="V71" s="389" t="s">
        <v>435</v>
      </c>
    </row>
    <row r="72" spans="1:22" ht="15" x14ac:dyDescent="0.25">
      <c r="A72" s="391" t="s">
        <v>412</v>
      </c>
      <c r="B72" s="393">
        <v>10</v>
      </c>
      <c r="C72" s="393" t="s">
        <v>345</v>
      </c>
      <c r="D72" s="393">
        <v>10</v>
      </c>
      <c r="E72" s="403" t="str">
        <f t="shared" si="4"/>
        <v>05CH01236810</v>
      </c>
      <c r="F72" s="389">
        <v>5000000079</v>
      </c>
      <c r="G72" s="389" t="s">
        <v>1515</v>
      </c>
      <c r="H72" s="389" t="str">
        <f t="shared" si="3"/>
        <v>2000577932-010</v>
      </c>
      <c r="I72" s="389">
        <v>2000577932</v>
      </c>
      <c r="J72" s="389">
        <v>10</v>
      </c>
      <c r="K72" s="389" t="s">
        <v>1558</v>
      </c>
      <c r="L72" s="389" t="str">
        <f t="shared" si="5"/>
        <v>ADVOCAP INC. HEAD START ACADEMY</v>
      </c>
      <c r="M72" s="389"/>
      <c r="N72" s="389" t="s">
        <v>1821</v>
      </c>
      <c r="O72" s="389" t="s">
        <v>1559</v>
      </c>
      <c r="P72" s="389" t="s">
        <v>428</v>
      </c>
      <c r="Q72" s="389" t="s">
        <v>1560</v>
      </c>
      <c r="R72" s="389" t="s">
        <v>1561</v>
      </c>
      <c r="S72" s="389" t="s">
        <v>433</v>
      </c>
      <c r="T72" s="389" t="s">
        <v>1562</v>
      </c>
      <c r="U72" s="389">
        <v>20</v>
      </c>
      <c r="V72" s="389" t="s">
        <v>435</v>
      </c>
    </row>
    <row r="73" spans="1:22" ht="15" x14ac:dyDescent="0.25">
      <c r="A73" s="391" t="s">
        <v>412</v>
      </c>
      <c r="B73" s="393">
        <v>10</v>
      </c>
      <c r="C73" s="393" t="s">
        <v>345</v>
      </c>
      <c r="D73" s="393">
        <v>11</v>
      </c>
      <c r="E73" s="403" t="str">
        <f t="shared" si="4"/>
        <v>05CH01236811</v>
      </c>
      <c r="F73" s="389">
        <v>5000000079</v>
      </c>
      <c r="G73" s="389" t="s">
        <v>1515</v>
      </c>
      <c r="H73" s="389" t="str">
        <f t="shared" si="3"/>
        <v>3000563563-002</v>
      </c>
      <c r="I73" s="389">
        <v>3000563563</v>
      </c>
      <c r="J73" s="389">
        <v>2</v>
      </c>
      <c r="K73" s="389" t="s">
        <v>1577</v>
      </c>
      <c r="L73" s="389" t="str">
        <f t="shared" si="5"/>
        <v>RICARDO DIAZ EARLY LEARNING ACADEMY</v>
      </c>
      <c r="M73" s="389"/>
      <c r="N73" s="389" t="s">
        <v>1825</v>
      </c>
      <c r="O73" s="389" t="s">
        <v>1578</v>
      </c>
      <c r="P73" s="389" t="s">
        <v>428</v>
      </c>
      <c r="Q73" s="389" t="s">
        <v>1579</v>
      </c>
      <c r="R73" s="389" t="s">
        <v>621</v>
      </c>
      <c r="S73" s="389" t="s">
        <v>433</v>
      </c>
      <c r="T73" s="389" t="s">
        <v>1580</v>
      </c>
      <c r="U73" s="389">
        <v>40</v>
      </c>
      <c r="V73" s="389" t="s">
        <v>623</v>
      </c>
    </row>
    <row r="74" spans="1:22" ht="15" x14ac:dyDescent="0.25">
      <c r="A74" s="391" t="s">
        <v>412</v>
      </c>
      <c r="B74" s="393">
        <v>10</v>
      </c>
      <c r="C74" s="393" t="s">
        <v>345</v>
      </c>
      <c r="D74" s="393">
        <v>12</v>
      </c>
      <c r="E74" s="403" t="str">
        <f t="shared" si="4"/>
        <v>05CH01236812</v>
      </c>
      <c r="F74" s="389">
        <v>5000000079</v>
      </c>
      <c r="G74" s="389" t="s">
        <v>1515</v>
      </c>
      <c r="H74" s="389" t="str">
        <f t="shared" si="3"/>
        <v>3000563963-001</v>
      </c>
      <c r="I74" s="389">
        <v>3000563963</v>
      </c>
      <c r="J74" s="389">
        <v>1</v>
      </c>
      <c r="K74" s="389" t="s">
        <v>1516</v>
      </c>
      <c r="L74" s="389" t="str">
        <f t="shared" si="5"/>
        <v>MKE - PENFIELD EHS CCP</v>
      </c>
      <c r="M74" s="389" t="s">
        <v>1517</v>
      </c>
      <c r="N74" s="389" t="s">
        <v>1812</v>
      </c>
      <c r="O74" s="389" t="s">
        <v>1518</v>
      </c>
      <c r="P74" s="389" t="s">
        <v>428</v>
      </c>
      <c r="Q74" s="389" t="s">
        <v>1519</v>
      </c>
      <c r="R74" s="389" t="s">
        <v>621</v>
      </c>
      <c r="S74" s="389" t="s">
        <v>433</v>
      </c>
      <c r="T74" s="389" t="s">
        <v>1520</v>
      </c>
      <c r="U74" s="389">
        <v>40</v>
      </c>
      <c r="V74" s="389" t="s">
        <v>623</v>
      </c>
    </row>
    <row r="75" spans="1:22" ht="15" x14ac:dyDescent="0.25">
      <c r="A75" s="391" t="s">
        <v>412</v>
      </c>
      <c r="B75" s="393">
        <v>10</v>
      </c>
      <c r="C75" s="393" t="s">
        <v>345</v>
      </c>
      <c r="D75" s="393">
        <v>13</v>
      </c>
      <c r="E75" s="403" t="str">
        <f t="shared" si="4"/>
        <v>05CH01236813</v>
      </c>
      <c r="F75" s="389">
        <v>5000000079</v>
      </c>
      <c r="G75" s="389" t="s">
        <v>1515</v>
      </c>
      <c r="H75" s="389" t="str">
        <f t="shared" si="3"/>
        <v>3000575073-005</v>
      </c>
      <c r="I75" s="389">
        <v>3000575073</v>
      </c>
      <c r="J75" s="389">
        <v>5</v>
      </c>
      <c r="K75" s="389" t="s">
        <v>1576</v>
      </c>
      <c r="L75" s="389" t="str">
        <f t="shared" si="5"/>
        <v>JO'S EARLY LEARNING ACADEMY</v>
      </c>
      <c r="M75" s="389"/>
      <c r="N75" s="389" t="s">
        <v>1741</v>
      </c>
      <c r="O75" s="389" t="s">
        <v>1522</v>
      </c>
      <c r="P75" s="389" t="s">
        <v>428</v>
      </c>
      <c r="Q75" s="389" t="s">
        <v>1523</v>
      </c>
      <c r="R75" s="389" t="s">
        <v>621</v>
      </c>
      <c r="S75" s="389" t="s">
        <v>433</v>
      </c>
      <c r="T75" s="389" t="s">
        <v>1524</v>
      </c>
      <c r="U75" s="389">
        <v>40</v>
      </c>
      <c r="V75" s="389" t="s">
        <v>623</v>
      </c>
    </row>
    <row r="76" spans="1:22" ht="15" x14ac:dyDescent="0.25">
      <c r="A76" s="391" t="s">
        <v>305</v>
      </c>
      <c r="B76" s="393">
        <v>11</v>
      </c>
      <c r="C76" s="393" t="s">
        <v>346</v>
      </c>
      <c r="D76" s="393">
        <v>1</v>
      </c>
      <c r="E76" s="403" t="str">
        <f t="shared" si="4"/>
        <v>05CH01239101</v>
      </c>
      <c r="F76" s="389">
        <v>5000000042</v>
      </c>
      <c r="G76" s="389" t="s">
        <v>492</v>
      </c>
      <c r="H76" s="389" t="str">
        <f t="shared" si="3"/>
        <v>1000589541-002</v>
      </c>
      <c r="I76" s="389">
        <v>1000589541</v>
      </c>
      <c r="J76" s="389">
        <v>2</v>
      </c>
      <c r="K76" s="389" t="s">
        <v>529</v>
      </c>
      <c r="L76" s="389" t="str">
        <f t="shared" si="5"/>
        <v>KIDS FIRST CHILDCARE</v>
      </c>
      <c r="M76" s="389"/>
      <c r="N76" s="389" t="s">
        <v>1616</v>
      </c>
      <c r="O76" s="389" t="s">
        <v>530</v>
      </c>
      <c r="P76" s="389" t="s">
        <v>428</v>
      </c>
      <c r="Q76" s="389" t="s">
        <v>531</v>
      </c>
      <c r="R76" s="389" t="s">
        <v>532</v>
      </c>
      <c r="S76" s="389" t="s">
        <v>433</v>
      </c>
      <c r="T76" s="389" t="s">
        <v>533</v>
      </c>
      <c r="U76" s="389">
        <v>9</v>
      </c>
      <c r="V76" s="389" t="s">
        <v>498</v>
      </c>
    </row>
    <row r="77" spans="1:22" ht="15" x14ac:dyDescent="0.25">
      <c r="A77" s="391" t="s">
        <v>305</v>
      </c>
      <c r="B77" s="393">
        <v>11</v>
      </c>
      <c r="C77" s="393" t="s">
        <v>346</v>
      </c>
      <c r="D77" s="393">
        <v>2</v>
      </c>
      <c r="E77" s="403" t="str">
        <f t="shared" si="4"/>
        <v>05CH01239102</v>
      </c>
      <c r="F77" s="389">
        <v>5000000042</v>
      </c>
      <c r="G77" s="389" t="s">
        <v>492</v>
      </c>
      <c r="H77" s="389" t="str">
        <f t="shared" si="3"/>
        <v>6000577816-001</v>
      </c>
      <c r="I77" s="389">
        <v>6000577816</v>
      </c>
      <c r="J77" s="389">
        <v>1</v>
      </c>
      <c r="K77" s="389" t="s">
        <v>499</v>
      </c>
      <c r="L77" s="389" t="str">
        <f t="shared" si="5"/>
        <v>CESA 11 CADOTT HEAD START</v>
      </c>
      <c r="M77" s="389"/>
      <c r="N77" s="389" t="s">
        <v>1611</v>
      </c>
      <c r="O77" s="389" t="s">
        <v>500</v>
      </c>
      <c r="P77" s="389" t="s">
        <v>428</v>
      </c>
      <c r="Q77" s="389" t="s">
        <v>501</v>
      </c>
      <c r="R77" s="389" t="s">
        <v>502</v>
      </c>
      <c r="S77" s="389" t="s">
        <v>433</v>
      </c>
      <c r="T77" s="389" t="s">
        <v>503</v>
      </c>
      <c r="U77" s="389">
        <v>9</v>
      </c>
      <c r="V77" s="389" t="s">
        <v>498</v>
      </c>
    </row>
    <row r="78" spans="1:22" ht="15" x14ac:dyDescent="0.25">
      <c r="A78" s="391" t="s">
        <v>305</v>
      </c>
      <c r="B78" s="393">
        <v>11</v>
      </c>
      <c r="C78" s="393" t="s">
        <v>346</v>
      </c>
      <c r="D78" s="393">
        <v>3</v>
      </c>
      <c r="E78" s="403" t="str">
        <f t="shared" si="4"/>
        <v>05CH01239103</v>
      </c>
      <c r="F78" s="389">
        <v>5000000042</v>
      </c>
      <c r="G78" s="389" t="s">
        <v>492</v>
      </c>
      <c r="H78" s="389" t="str">
        <f t="shared" si="3"/>
        <v>6000577816-012</v>
      </c>
      <c r="I78" s="389">
        <v>6000577816</v>
      </c>
      <c r="J78" s="389">
        <v>12</v>
      </c>
      <c r="K78" s="389" t="s">
        <v>493</v>
      </c>
      <c r="L78" s="389" t="str">
        <f t="shared" si="5"/>
        <v>CHIPPEWA FALLS CESA 11 HEAD START</v>
      </c>
      <c r="M78" s="389"/>
      <c r="N78" s="389" t="s">
        <v>1610</v>
      </c>
      <c r="O78" s="389" t="s">
        <v>494</v>
      </c>
      <c r="P78" s="389" t="s">
        <v>428</v>
      </c>
      <c r="Q78" s="389" t="s">
        <v>495</v>
      </c>
      <c r="R78" s="389" t="s">
        <v>496</v>
      </c>
      <c r="S78" s="389" t="s">
        <v>433</v>
      </c>
      <c r="T78" s="389" t="s">
        <v>497</v>
      </c>
      <c r="U78" s="389">
        <v>9</v>
      </c>
      <c r="V78" s="389" t="s">
        <v>498</v>
      </c>
    </row>
    <row r="79" spans="1:22" ht="15" x14ac:dyDescent="0.25">
      <c r="A79" s="391" t="s">
        <v>305</v>
      </c>
      <c r="B79" s="393">
        <v>11</v>
      </c>
      <c r="C79" s="393" t="s">
        <v>346</v>
      </c>
      <c r="D79" s="393">
        <v>4</v>
      </c>
      <c r="E79" s="403" t="str">
        <f t="shared" si="4"/>
        <v>05CH01239104</v>
      </c>
      <c r="F79" s="389">
        <v>5000000042</v>
      </c>
      <c r="G79" s="389" t="s">
        <v>492</v>
      </c>
      <c r="H79" s="389" t="str">
        <f t="shared" si="3"/>
        <v>6000577816-013</v>
      </c>
      <c r="I79" s="389">
        <v>6000577816</v>
      </c>
      <c r="J79" s="389">
        <v>13</v>
      </c>
      <c r="K79" s="389" t="s">
        <v>515</v>
      </c>
      <c r="L79" s="389" t="str">
        <f t="shared" si="5"/>
        <v>MENOMONIE HEAD START - CESA 11</v>
      </c>
      <c r="M79" s="389"/>
      <c r="N79" s="389" t="s">
        <v>1614</v>
      </c>
      <c r="O79" s="389" t="s">
        <v>516</v>
      </c>
      <c r="P79" s="389" t="s">
        <v>517</v>
      </c>
      <c r="Q79" s="389" t="s">
        <v>518</v>
      </c>
      <c r="R79" s="389" t="s">
        <v>519</v>
      </c>
      <c r="S79" s="389" t="s">
        <v>433</v>
      </c>
      <c r="T79" s="389" t="s">
        <v>520</v>
      </c>
      <c r="U79" s="389">
        <v>17</v>
      </c>
      <c r="V79" s="389" t="s">
        <v>521</v>
      </c>
    </row>
    <row r="80" spans="1:22" ht="15" x14ac:dyDescent="0.25">
      <c r="A80" s="391" t="s">
        <v>305</v>
      </c>
      <c r="B80" s="393">
        <v>11</v>
      </c>
      <c r="C80" s="393" t="s">
        <v>346</v>
      </c>
      <c r="D80" s="393">
        <v>5</v>
      </c>
      <c r="E80" s="403" t="str">
        <f t="shared" si="4"/>
        <v>05CH01239105</v>
      </c>
      <c r="F80" s="389">
        <v>5000000042</v>
      </c>
      <c r="G80" s="389" t="s">
        <v>492</v>
      </c>
      <c r="H80" s="389" t="str">
        <f t="shared" si="3"/>
        <v>6000577816-014</v>
      </c>
      <c r="I80" s="389">
        <v>6000577816</v>
      </c>
      <c r="J80" s="389">
        <v>14</v>
      </c>
      <c r="K80" s="389" t="s">
        <v>544</v>
      </c>
      <c r="L80" s="389" t="str">
        <f t="shared" si="5"/>
        <v>POLK COUNTY HEAD START</v>
      </c>
      <c r="M80" s="389"/>
      <c r="N80" s="389" t="s">
        <v>1619</v>
      </c>
      <c r="O80" s="389" t="s">
        <v>545</v>
      </c>
      <c r="P80" s="389" t="s">
        <v>428</v>
      </c>
      <c r="Q80" s="389" t="s">
        <v>546</v>
      </c>
      <c r="R80" s="389" t="s">
        <v>547</v>
      </c>
      <c r="S80" s="389" t="s">
        <v>433</v>
      </c>
      <c r="T80" s="389" t="s">
        <v>548</v>
      </c>
      <c r="U80" s="389">
        <v>48</v>
      </c>
      <c r="V80" s="389" t="s">
        <v>549</v>
      </c>
    </row>
    <row r="81" spans="1:22" ht="15" x14ac:dyDescent="0.25">
      <c r="A81" s="391" t="s">
        <v>305</v>
      </c>
      <c r="B81" s="393">
        <v>11</v>
      </c>
      <c r="C81" s="393" t="s">
        <v>346</v>
      </c>
      <c r="D81" s="393">
        <v>6</v>
      </c>
      <c r="E81" s="403" t="str">
        <f t="shared" si="4"/>
        <v>05CH01239106</v>
      </c>
      <c r="F81" s="389">
        <v>5000000042</v>
      </c>
      <c r="G81" s="389" t="s">
        <v>492</v>
      </c>
      <c r="H81" s="389" t="str">
        <f t="shared" si="3"/>
        <v>6000577816-018</v>
      </c>
      <c r="I81" s="389">
        <v>6000577816</v>
      </c>
      <c r="J81" s="389">
        <v>18</v>
      </c>
      <c r="K81" s="389" t="s">
        <v>534</v>
      </c>
      <c r="L81" s="389" t="str">
        <f t="shared" si="5"/>
        <v>RICE LAKE CESA 11 HEAD START</v>
      </c>
      <c r="M81" s="389"/>
      <c r="N81" s="389" t="s">
        <v>1617</v>
      </c>
      <c r="O81" s="389" t="s">
        <v>535</v>
      </c>
      <c r="P81" s="389" t="s">
        <v>428</v>
      </c>
      <c r="Q81" s="389" t="s">
        <v>536</v>
      </c>
      <c r="R81" s="389" t="s">
        <v>537</v>
      </c>
      <c r="S81" s="389" t="s">
        <v>433</v>
      </c>
      <c r="T81" s="389" t="s">
        <v>538</v>
      </c>
      <c r="U81" s="389">
        <v>3</v>
      </c>
      <c r="V81" s="389" t="s">
        <v>514</v>
      </c>
    </row>
    <row r="82" spans="1:22" ht="15" x14ac:dyDescent="0.25">
      <c r="A82" s="391" t="s">
        <v>305</v>
      </c>
      <c r="B82" s="393">
        <v>11</v>
      </c>
      <c r="C82" s="393" t="s">
        <v>346</v>
      </c>
      <c r="D82" s="393">
        <v>7</v>
      </c>
      <c r="E82" s="403" t="str">
        <f t="shared" si="4"/>
        <v>05CH01239107</v>
      </c>
      <c r="F82" s="389">
        <v>5000000042</v>
      </c>
      <c r="G82" s="389" t="s">
        <v>492</v>
      </c>
      <c r="H82" s="389" t="str">
        <f t="shared" si="3"/>
        <v>6000577816-019</v>
      </c>
      <c r="I82" s="389">
        <v>6000577816</v>
      </c>
      <c r="J82" s="389">
        <v>19</v>
      </c>
      <c r="K82" s="389" t="s">
        <v>522</v>
      </c>
      <c r="L82" s="389" t="str">
        <f t="shared" si="5"/>
        <v>NEW RICHMOND CESA 11 HEAD START</v>
      </c>
      <c r="M82" s="389"/>
      <c r="N82" s="389" t="s">
        <v>1615</v>
      </c>
      <c r="O82" s="389" t="s">
        <v>523</v>
      </c>
      <c r="P82" s="389" t="s">
        <v>524</v>
      </c>
      <c r="Q82" s="389" t="s">
        <v>525</v>
      </c>
      <c r="R82" s="389" t="s">
        <v>526</v>
      </c>
      <c r="S82" s="389" t="s">
        <v>433</v>
      </c>
      <c r="T82" s="389" t="s">
        <v>527</v>
      </c>
      <c r="U82" s="389">
        <v>55</v>
      </c>
      <c r="V82" s="389" t="s">
        <v>528</v>
      </c>
    </row>
    <row r="83" spans="1:22" ht="15" x14ac:dyDescent="0.25">
      <c r="A83" s="391" t="s">
        <v>305</v>
      </c>
      <c r="B83" s="393">
        <v>11</v>
      </c>
      <c r="C83" s="393" t="s">
        <v>346</v>
      </c>
      <c r="D83" s="393">
        <v>8</v>
      </c>
      <c r="E83" s="403" t="str">
        <f t="shared" si="4"/>
        <v>05CH01239108</v>
      </c>
      <c r="F83" s="389">
        <v>5000000042</v>
      </c>
      <c r="G83" s="389" t="s">
        <v>492</v>
      </c>
      <c r="H83" s="389" t="str">
        <f t="shared" si="3"/>
        <v>6000577816-020</v>
      </c>
      <c r="I83" s="389">
        <v>6000577816</v>
      </c>
      <c r="J83" s="389">
        <v>20</v>
      </c>
      <c r="K83" s="389" t="s">
        <v>504</v>
      </c>
      <c r="L83" s="389" t="str">
        <f t="shared" si="5"/>
        <v>STANLEY-BOYD HEAD START</v>
      </c>
      <c r="M83" s="389"/>
      <c r="N83" s="389" t="s">
        <v>1612</v>
      </c>
      <c r="O83" s="389" t="s">
        <v>505</v>
      </c>
      <c r="P83" s="389" t="s">
        <v>428</v>
      </c>
      <c r="Q83" s="389" t="s">
        <v>506</v>
      </c>
      <c r="R83" s="389" t="s">
        <v>507</v>
      </c>
      <c r="S83" s="389" t="s">
        <v>433</v>
      </c>
      <c r="T83" s="389" t="s">
        <v>508</v>
      </c>
      <c r="U83" s="389">
        <v>9</v>
      </c>
      <c r="V83" s="389" t="s">
        <v>498</v>
      </c>
    </row>
    <row r="84" spans="1:22" ht="15" x14ac:dyDescent="0.25">
      <c r="A84" s="391" t="s">
        <v>305</v>
      </c>
      <c r="B84" s="393">
        <v>11</v>
      </c>
      <c r="C84" s="393" t="s">
        <v>346</v>
      </c>
      <c r="D84" s="393">
        <v>9</v>
      </c>
      <c r="E84" s="403" t="str">
        <f t="shared" si="4"/>
        <v>05CH01239109</v>
      </c>
      <c r="F84" s="389">
        <v>5000000042</v>
      </c>
      <c r="G84" s="389" t="s">
        <v>492</v>
      </c>
      <c r="H84" s="389" t="str">
        <f t="shared" si="3"/>
        <v>6000577816-021</v>
      </c>
      <c r="I84" s="389">
        <v>6000577816</v>
      </c>
      <c r="J84" s="389">
        <v>21</v>
      </c>
      <c r="K84" s="389" t="s">
        <v>509</v>
      </c>
      <c r="L84" s="389" t="str">
        <f t="shared" si="5"/>
        <v>CESA 11 BARRON HEAD START</v>
      </c>
      <c r="M84" s="389"/>
      <c r="N84" s="389" t="s">
        <v>1613</v>
      </c>
      <c r="O84" s="389" t="s">
        <v>510</v>
      </c>
      <c r="P84" s="389" t="s">
        <v>428</v>
      </c>
      <c r="Q84" s="389" t="s">
        <v>511</v>
      </c>
      <c r="R84" s="389" t="s">
        <v>512</v>
      </c>
      <c r="S84" s="389" t="s">
        <v>433</v>
      </c>
      <c r="T84" s="389" t="s">
        <v>513</v>
      </c>
      <c r="U84" s="389">
        <v>3</v>
      </c>
      <c r="V84" s="389" t="s">
        <v>514</v>
      </c>
    </row>
    <row r="85" spans="1:22" ht="15" x14ac:dyDescent="0.25">
      <c r="A85" s="391" t="s">
        <v>305</v>
      </c>
      <c r="B85" s="393">
        <v>11</v>
      </c>
      <c r="C85" s="393" t="s">
        <v>346</v>
      </c>
      <c r="D85" s="393">
        <v>10</v>
      </c>
      <c r="E85" s="403" t="str">
        <f t="shared" si="4"/>
        <v>05CH01239110</v>
      </c>
      <c r="F85" s="389">
        <v>5000000042</v>
      </c>
      <c r="G85" s="389" t="s">
        <v>492</v>
      </c>
      <c r="H85" s="389" t="str">
        <f t="shared" si="3"/>
        <v>6000577816-022</v>
      </c>
      <c r="I85" s="389">
        <v>6000577816</v>
      </c>
      <c r="J85" s="389">
        <v>22</v>
      </c>
      <c r="K85" s="389" t="s">
        <v>539</v>
      </c>
      <c r="L85" s="389" t="str">
        <f t="shared" si="5"/>
        <v>CESA 11 TURTLE LAKE HEAD START</v>
      </c>
      <c r="M85" s="389"/>
      <c r="N85" s="389" t="s">
        <v>1618</v>
      </c>
      <c r="O85" s="389" t="s">
        <v>540</v>
      </c>
      <c r="P85" s="389" t="s">
        <v>428</v>
      </c>
      <c r="Q85" s="389" t="s">
        <v>541</v>
      </c>
      <c r="R85" s="389" t="s">
        <v>542</v>
      </c>
      <c r="S85" s="389" t="s">
        <v>433</v>
      </c>
      <c r="T85" s="389" t="s">
        <v>543</v>
      </c>
      <c r="U85" s="389">
        <v>3</v>
      </c>
      <c r="V85" s="389" t="s">
        <v>514</v>
      </c>
    </row>
    <row r="86" spans="1:22" ht="15" x14ac:dyDescent="0.25">
      <c r="A86" s="391" t="s">
        <v>306</v>
      </c>
      <c r="B86" s="393">
        <v>12</v>
      </c>
      <c r="C86" s="393" t="s">
        <v>347</v>
      </c>
      <c r="D86" s="393">
        <v>1</v>
      </c>
      <c r="E86" s="403" t="str">
        <f t="shared" si="4"/>
        <v>05CH01239201</v>
      </c>
      <c r="F86" s="389">
        <v>5000000048</v>
      </c>
      <c r="G86" s="389" t="s">
        <v>306</v>
      </c>
      <c r="H86" s="389" t="str">
        <f t="shared" si="3"/>
        <v>9000577839-003</v>
      </c>
      <c r="I86" s="389">
        <v>9000577839</v>
      </c>
      <c r="J86" s="389">
        <v>3</v>
      </c>
      <c r="K86" s="389" t="s">
        <v>791</v>
      </c>
      <c r="L86" s="389" t="str">
        <f t="shared" si="5"/>
        <v>FAMILY FORUM HS CENTER 5</v>
      </c>
      <c r="M86" s="389"/>
      <c r="N86" s="389" t="s">
        <v>1664</v>
      </c>
      <c r="O86" s="389" t="s">
        <v>792</v>
      </c>
      <c r="P86" s="389" t="s">
        <v>428</v>
      </c>
      <c r="Q86" s="389" t="s">
        <v>793</v>
      </c>
      <c r="R86" s="389" t="s">
        <v>794</v>
      </c>
      <c r="S86" s="389" t="s">
        <v>433</v>
      </c>
      <c r="T86" s="389" t="s">
        <v>795</v>
      </c>
      <c r="U86" s="389">
        <v>4</v>
      </c>
      <c r="V86" s="389" t="s">
        <v>796</v>
      </c>
    </row>
    <row r="87" spans="1:22" ht="15" x14ac:dyDescent="0.25">
      <c r="A87" s="391" t="s">
        <v>306</v>
      </c>
      <c r="B87" s="393">
        <v>12</v>
      </c>
      <c r="C87" s="393" t="s">
        <v>347</v>
      </c>
      <c r="D87" s="393">
        <v>2</v>
      </c>
      <c r="E87" s="403" t="str">
        <f t="shared" si="4"/>
        <v>05CH01239202</v>
      </c>
      <c r="F87" s="389">
        <v>5000000048</v>
      </c>
      <c r="G87" s="389" t="s">
        <v>306</v>
      </c>
      <c r="H87" s="389" t="str">
        <f t="shared" si="3"/>
        <v>9000577839-005</v>
      </c>
      <c r="I87" s="389">
        <v>9000577839</v>
      </c>
      <c r="J87" s="389">
        <v>5</v>
      </c>
      <c r="K87" s="389" t="s">
        <v>797</v>
      </c>
      <c r="L87" s="389" t="str">
        <f t="shared" si="5"/>
        <v>FAMILY FORUM HEAD START CENTER 7</v>
      </c>
      <c r="M87" s="389"/>
      <c r="N87" s="389" t="s">
        <v>1665</v>
      </c>
      <c r="O87" s="389" t="s">
        <v>798</v>
      </c>
      <c r="P87" s="389" t="s">
        <v>428</v>
      </c>
      <c r="Q87" s="389" t="s">
        <v>799</v>
      </c>
      <c r="R87" s="389" t="s">
        <v>447</v>
      </c>
      <c r="S87" s="389" t="s">
        <v>433</v>
      </c>
      <c r="T87" s="389" t="s">
        <v>800</v>
      </c>
      <c r="U87" s="389">
        <v>2</v>
      </c>
      <c r="V87" s="389" t="s">
        <v>449</v>
      </c>
    </row>
    <row r="88" spans="1:22" ht="15" x14ac:dyDescent="0.25">
      <c r="A88" s="391" t="s">
        <v>306</v>
      </c>
      <c r="B88" s="393">
        <v>12</v>
      </c>
      <c r="C88" s="393" t="s">
        <v>347</v>
      </c>
      <c r="D88" s="393">
        <v>3</v>
      </c>
      <c r="E88" s="403" t="str">
        <f t="shared" si="4"/>
        <v>05CH01239203</v>
      </c>
      <c r="F88" s="389">
        <v>5000000048</v>
      </c>
      <c r="G88" s="389" t="s">
        <v>306</v>
      </c>
      <c r="H88" s="389" t="str">
        <f t="shared" si="3"/>
        <v>9000577839-006</v>
      </c>
      <c r="I88" s="389">
        <v>9000577839</v>
      </c>
      <c r="J88" s="389">
        <v>6</v>
      </c>
      <c r="K88" s="389" t="s">
        <v>817</v>
      </c>
      <c r="L88" s="389" t="str">
        <f t="shared" si="5"/>
        <v>FAMILY FORUM HEAD START CTR 4</v>
      </c>
      <c r="M88" s="389"/>
      <c r="N88" s="389" t="s">
        <v>1669</v>
      </c>
      <c r="O88" s="389" t="s">
        <v>818</v>
      </c>
      <c r="P88" s="389" t="s">
        <v>428</v>
      </c>
      <c r="Q88" s="389" t="s">
        <v>819</v>
      </c>
      <c r="R88" s="389" t="s">
        <v>820</v>
      </c>
      <c r="S88" s="389" t="s">
        <v>433</v>
      </c>
      <c r="T88" s="389" t="s">
        <v>821</v>
      </c>
      <c r="U88" s="389">
        <v>16</v>
      </c>
      <c r="V88" s="389" t="s">
        <v>806</v>
      </c>
    </row>
    <row r="89" spans="1:22" ht="15" x14ac:dyDescent="0.25">
      <c r="A89" s="391" t="s">
        <v>306</v>
      </c>
      <c r="B89" s="393">
        <v>12</v>
      </c>
      <c r="C89" s="393" t="s">
        <v>347</v>
      </c>
      <c r="D89" s="393">
        <v>4</v>
      </c>
      <c r="E89" s="403" t="str">
        <f t="shared" si="4"/>
        <v>05CH01239204</v>
      </c>
      <c r="F89" s="389">
        <v>5000000048</v>
      </c>
      <c r="G89" s="389" t="s">
        <v>306</v>
      </c>
      <c r="H89" s="389" t="str">
        <f t="shared" si="3"/>
        <v>9000577839-007</v>
      </c>
      <c r="I89" s="389">
        <v>9000577839</v>
      </c>
      <c r="J89" s="389">
        <v>7</v>
      </c>
      <c r="K89" s="389" t="s">
        <v>801</v>
      </c>
      <c r="L89" s="389" t="str">
        <f t="shared" si="5"/>
        <v>FAMILY FORUM HEAD START CTR 2</v>
      </c>
      <c r="M89" s="389"/>
      <c r="N89" s="389" t="s">
        <v>1666</v>
      </c>
      <c r="O89" s="389" t="s">
        <v>802</v>
      </c>
      <c r="P89" s="389" t="s">
        <v>428</v>
      </c>
      <c r="Q89" s="389" t="s">
        <v>803</v>
      </c>
      <c r="R89" s="389" t="s">
        <v>804</v>
      </c>
      <c r="S89" s="389" t="s">
        <v>433</v>
      </c>
      <c r="T89" s="389" t="s">
        <v>805</v>
      </c>
      <c r="U89" s="389">
        <v>16</v>
      </c>
      <c r="V89" s="389" t="s">
        <v>806</v>
      </c>
    </row>
    <row r="90" spans="1:22" ht="15" x14ac:dyDescent="0.25">
      <c r="A90" s="391" t="s">
        <v>306</v>
      </c>
      <c r="B90" s="393">
        <v>12</v>
      </c>
      <c r="C90" s="393" t="s">
        <v>347</v>
      </c>
      <c r="D90" s="393">
        <v>5</v>
      </c>
      <c r="E90" s="403" t="str">
        <f t="shared" si="4"/>
        <v>05CH01239205</v>
      </c>
      <c r="F90" s="389">
        <v>5000000048</v>
      </c>
      <c r="G90" s="389" t="s">
        <v>306</v>
      </c>
      <c r="H90" s="389" t="str">
        <f t="shared" si="3"/>
        <v>9000577839-008</v>
      </c>
      <c r="I90" s="389">
        <v>9000577839</v>
      </c>
      <c r="J90" s="389">
        <v>8</v>
      </c>
      <c r="K90" s="389" t="s">
        <v>811</v>
      </c>
      <c r="L90" s="389" t="str">
        <f t="shared" si="5"/>
        <v>FAMILY FORUM HEAD START CENTER 8</v>
      </c>
      <c r="M90" s="389"/>
      <c r="N90" s="389" t="s">
        <v>1668</v>
      </c>
      <c r="O90" s="389" t="s">
        <v>812</v>
      </c>
      <c r="P90" s="389" t="s">
        <v>428</v>
      </c>
      <c r="Q90" s="389" t="s">
        <v>813</v>
      </c>
      <c r="R90" s="389" t="s">
        <v>814</v>
      </c>
      <c r="S90" s="389" t="s">
        <v>433</v>
      </c>
      <c r="T90" s="389" t="s">
        <v>815</v>
      </c>
      <c r="U90" s="389">
        <v>26</v>
      </c>
      <c r="V90" s="389" t="s">
        <v>816</v>
      </c>
    </row>
    <row r="91" spans="1:22" ht="15" x14ac:dyDescent="0.25">
      <c r="A91" s="391" t="s">
        <v>306</v>
      </c>
      <c r="B91" s="393">
        <v>12</v>
      </c>
      <c r="C91" s="393" t="s">
        <v>347</v>
      </c>
      <c r="D91" s="393">
        <v>6</v>
      </c>
      <c r="E91" s="403" t="str">
        <f t="shared" si="4"/>
        <v>05CH01239206</v>
      </c>
      <c r="F91" s="389">
        <v>5000000048</v>
      </c>
      <c r="G91" s="389" t="s">
        <v>306</v>
      </c>
      <c r="H91" s="389" t="str">
        <f t="shared" si="3"/>
        <v>9000577839-009</v>
      </c>
      <c r="I91" s="389">
        <v>9000577839</v>
      </c>
      <c r="J91" s="389">
        <v>9</v>
      </c>
      <c r="K91" s="389" t="s">
        <v>807</v>
      </c>
      <c r="L91" s="389" t="str">
        <f t="shared" si="5"/>
        <v>FAMILY FORUM HEAD START CENTER 1</v>
      </c>
      <c r="M91" s="389"/>
      <c r="N91" s="389" t="s">
        <v>1667</v>
      </c>
      <c r="O91" s="389" t="s">
        <v>808</v>
      </c>
      <c r="P91" s="389" t="s">
        <v>428</v>
      </c>
      <c r="Q91" s="389" t="s">
        <v>809</v>
      </c>
      <c r="R91" s="389" t="s">
        <v>804</v>
      </c>
      <c r="S91" s="389" t="s">
        <v>433</v>
      </c>
      <c r="T91" s="389" t="s">
        <v>810</v>
      </c>
      <c r="U91" s="389">
        <v>16</v>
      </c>
      <c r="V91" s="389" t="s">
        <v>806</v>
      </c>
    </row>
    <row r="92" spans="1:22" ht="15" x14ac:dyDescent="0.25">
      <c r="A92" s="391" t="s">
        <v>306</v>
      </c>
      <c r="B92" s="393">
        <v>12</v>
      </c>
      <c r="C92" s="393" t="s">
        <v>347</v>
      </c>
      <c r="D92" s="393">
        <v>7</v>
      </c>
      <c r="E92" s="403" t="str">
        <f t="shared" si="4"/>
        <v>05CH01239207</v>
      </c>
      <c r="F92" s="389">
        <v>5000000048</v>
      </c>
      <c r="G92" s="389" t="s">
        <v>306</v>
      </c>
      <c r="H92" s="389" t="str">
        <f t="shared" si="3"/>
        <v>9000577839-014</v>
      </c>
      <c r="I92" s="389">
        <v>9000577839</v>
      </c>
      <c r="J92" s="389">
        <v>14</v>
      </c>
      <c r="K92" s="389" t="s">
        <v>785</v>
      </c>
      <c r="L92" s="389" t="str">
        <f t="shared" si="5"/>
        <v>FAMILY FORUM HEAD START CENTER 10</v>
      </c>
      <c r="M92" s="389"/>
      <c r="N92" s="389" t="s">
        <v>1663</v>
      </c>
      <c r="O92" s="389" t="s">
        <v>786</v>
      </c>
      <c r="P92" s="389" t="s">
        <v>428</v>
      </c>
      <c r="Q92" s="389" t="s">
        <v>787</v>
      </c>
      <c r="R92" s="389" t="s">
        <v>788</v>
      </c>
      <c r="S92" s="389" t="s">
        <v>433</v>
      </c>
      <c r="T92" s="389" t="s">
        <v>789</v>
      </c>
      <c r="U92" s="389">
        <v>50</v>
      </c>
      <c r="V92" s="389" t="s">
        <v>790</v>
      </c>
    </row>
    <row r="93" spans="1:22" ht="15" x14ac:dyDescent="0.25">
      <c r="A93" s="391" t="s">
        <v>307</v>
      </c>
      <c r="B93" s="393">
        <v>13</v>
      </c>
      <c r="C93" s="393" t="s">
        <v>348</v>
      </c>
      <c r="D93" s="393">
        <v>1</v>
      </c>
      <c r="E93" s="403" t="str">
        <f t="shared" si="4"/>
        <v>05CH01244801</v>
      </c>
      <c r="F93" s="389">
        <v>5000000039</v>
      </c>
      <c r="G93" s="389" t="s">
        <v>307</v>
      </c>
      <c r="H93" s="389" t="str">
        <f t="shared" si="3"/>
        <v>2000577932-001</v>
      </c>
      <c r="I93" s="389">
        <v>2000577932</v>
      </c>
      <c r="J93" s="389">
        <v>1</v>
      </c>
      <c r="K93" s="389" t="s">
        <v>436</v>
      </c>
      <c r="L93" s="389" t="str">
        <f t="shared" si="5"/>
        <v>ADVOCAP HEAD START - PRAIRIE VIEW</v>
      </c>
      <c r="M93" s="389"/>
      <c r="N93" s="389" t="s">
        <v>1600</v>
      </c>
      <c r="O93" s="389" t="s">
        <v>437</v>
      </c>
      <c r="P93" s="389" t="s">
        <v>438</v>
      </c>
      <c r="Q93" s="389" t="s">
        <v>439</v>
      </c>
      <c r="R93" s="389" t="s">
        <v>440</v>
      </c>
      <c r="S93" s="389" t="s">
        <v>433</v>
      </c>
      <c r="T93" s="389" t="s">
        <v>441</v>
      </c>
      <c r="U93" s="389">
        <v>24</v>
      </c>
      <c r="V93" s="389" t="s">
        <v>442</v>
      </c>
    </row>
    <row r="94" spans="1:22" ht="15" x14ac:dyDescent="0.25">
      <c r="A94" s="391" t="s">
        <v>307</v>
      </c>
      <c r="B94" s="393">
        <v>13</v>
      </c>
      <c r="C94" s="393" t="s">
        <v>348</v>
      </c>
      <c r="D94" s="393">
        <v>2</v>
      </c>
      <c r="E94" s="403" t="str">
        <f t="shared" si="4"/>
        <v>05CH01244802</v>
      </c>
      <c r="F94" s="389">
        <v>5000000039</v>
      </c>
      <c r="G94" s="389" t="s">
        <v>307</v>
      </c>
      <c r="H94" s="389" t="str">
        <f t="shared" si="3"/>
        <v>2000577932-003</v>
      </c>
      <c r="I94" s="389">
        <v>2000577932</v>
      </c>
      <c r="J94" s="389">
        <v>3</v>
      </c>
      <c r="K94" s="389" t="s">
        <v>429</v>
      </c>
      <c r="L94" s="389" t="str">
        <f t="shared" si="5"/>
        <v>ADVOCAP HEAD START - N FOND DU LAC</v>
      </c>
      <c r="M94" s="389"/>
      <c r="N94" s="389" t="s">
        <v>1599</v>
      </c>
      <c r="O94" s="389" t="s">
        <v>430</v>
      </c>
      <c r="P94" s="389" t="s">
        <v>428</v>
      </c>
      <c r="Q94" s="389" t="s">
        <v>431</v>
      </c>
      <c r="R94" s="389" t="s">
        <v>432</v>
      </c>
      <c r="S94" s="389" t="s">
        <v>433</v>
      </c>
      <c r="T94" s="389" t="s">
        <v>434</v>
      </c>
      <c r="U94" s="389">
        <v>20</v>
      </c>
      <c r="V94" s="389" t="s">
        <v>435</v>
      </c>
    </row>
    <row r="95" spans="1:22" ht="15" x14ac:dyDescent="0.25">
      <c r="A95" s="244" t="s">
        <v>308</v>
      </c>
      <c r="B95" s="210">
        <v>14</v>
      </c>
      <c r="C95" s="227" t="s">
        <v>349</v>
      </c>
      <c r="D95" s="403">
        <v>1</v>
      </c>
      <c r="E95" s="403" t="str">
        <f t="shared" si="4"/>
        <v>05CH01252801</v>
      </c>
      <c r="F95" s="389">
        <v>5000000058</v>
      </c>
      <c r="G95" s="389" t="s">
        <v>308</v>
      </c>
      <c r="H95" s="389" t="str">
        <f t="shared" si="3"/>
        <v>8000577928-002</v>
      </c>
      <c r="I95" s="389">
        <v>8000577928</v>
      </c>
      <c r="J95" s="389">
        <v>2</v>
      </c>
      <c r="K95" s="389" t="s">
        <v>1010</v>
      </c>
      <c r="L95" s="389" t="str">
        <f t="shared" si="5"/>
        <v>BARRINGTON HEAD START CENTER</v>
      </c>
      <c r="M95" s="389" t="s">
        <v>1011</v>
      </c>
      <c r="N95" s="389" t="s">
        <v>1011</v>
      </c>
      <c r="O95" s="389" t="s">
        <v>1012</v>
      </c>
      <c r="P95" s="389" t="s">
        <v>428</v>
      </c>
      <c r="Q95" s="389" t="s">
        <v>1013</v>
      </c>
      <c r="R95" s="389" t="s">
        <v>1014</v>
      </c>
      <c r="S95" s="389" t="s">
        <v>433</v>
      </c>
      <c r="T95" s="389" t="s">
        <v>1015</v>
      </c>
      <c r="U95" s="389">
        <v>37</v>
      </c>
      <c r="V95" s="389" t="s">
        <v>1009</v>
      </c>
    </row>
    <row r="96" spans="1:22" ht="15" x14ac:dyDescent="0.25">
      <c r="A96" s="244" t="s">
        <v>308</v>
      </c>
      <c r="B96" s="210">
        <v>14</v>
      </c>
      <c r="C96" s="227" t="s">
        <v>349</v>
      </c>
      <c r="D96" s="403">
        <v>2</v>
      </c>
      <c r="E96" s="403" t="str">
        <f t="shared" si="4"/>
        <v>05CH01252802</v>
      </c>
      <c r="F96" s="389">
        <v>5000000058</v>
      </c>
      <c r="G96" s="389" t="s">
        <v>308</v>
      </c>
      <c r="H96" s="389" t="str">
        <f t="shared" si="3"/>
        <v>8000577928-007</v>
      </c>
      <c r="I96" s="389">
        <v>8000577928</v>
      </c>
      <c r="J96" s="389">
        <v>7</v>
      </c>
      <c r="K96" s="389" t="s">
        <v>1003</v>
      </c>
      <c r="L96" s="389" t="str">
        <f t="shared" si="5"/>
        <v>STODDARD HEAD START CENTER</v>
      </c>
      <c r="M96" s="389" t="s">
        <v>1004</v>
      </c>
      <c r="N96" s="389" t="s">
        <v>1004</v>
      </c>
      <c r="O96" s="389" t="s">
        <v>1005</v>
      </c>
      <c r="P96" s="389" t="s">
        <v>428</v>
      </c>
      <c r="Q96" s="389" t="s">
        <v>1006</v>
      </c>
      <c r="R96" s="389" t="s">
        <v>1007</v>
      </c>
      <c r="S96" s="389" t="s">
        <v>433</v>
      </c>
      <c r="T96" s="389" t="s">
        <v>1008</v>
      </c>
      <c r="U96" s="389">
        <v>37</v>
      </c>
      <c r="V96" s="389" t="s">
        <v>1009</v>
      </c>
    </row>
    <row r="97" spans="1:22" ht="15" x14ac:dyDescent="0.25">
      <c r="A97" s="244" t="s">
        <v>309</v>
      </c>
      <c r="B97" s="210">
        <v>15</v>
      </c>
      <c r="C97" s="227" t="s">
        <v>350</v>
      </c>
      <c r="D97" s="403">
        <v>1</v>
      </c>
      <c r="E97" s="403" t="str">
        <f t="shared" si="4"/>
        <v>05CH01259901</v>
      </c>
      <c r="F97" s="389">
        <v>5000000051</v>
      </c>
      <c r="G97" s="389" t="s">
        <v>865</v>
      </c>
      <c r="H97" s="389" t="str">
        <f t="shared" si="3"/>
        <v>0000577800-002</v>
      </c>
      <c r="I97" s="389">
        <v>577800</v>
      </c>
      <c r="J97" s="389">
        <v>2</v>
      </c>
      <c r="K97" s="389" t="s">
        <v>877</v>
      </c>
      <c r="L97" s="389" t="str">
        <f t="shared" si="5"/>
        <v>MARGARET ANNETT HEAD START CENTER</v>
      </c>
      <c r="M97" s="389"/>
      <c r="N97" s="389" t="s">
        <v>1680</v>
      </c>
      <c r="O97" s="389" t="s">
        <v>878</v>
      </c>
      <c r="P97" s="389" t="s">
        <v>428</v>
      </c>
      <c r="Q97" s="389" t="s">
        <v>879</v>
      </c>
      <c r="R97" s="389" t="s">
        <v>880</v>
      </c>
      <c r="S97" s="389" t="s">
        <v>433</v>
      </c>
      <c r="T97" s="389" t="s">
        <v>881</v>
      </c>
      <c r="U97" s="389">
        <v>32</v>
      </c>
      <c r="V97" s="389" t="s">
        <v>871</v>
      </c>
    </row>
    <row r="98" spans="1:22" ht="15" x14ac:dyDescent="0.25">
      <c r="A98" s="244" t="s">
        <v>309</v>
      </c>
      <c r="B98" s="210">
        <v>15</v>
      </c>
      <c r="C98" s="227" t="s">
        <v>350</v>
      </c>
      <c r="D98" s="403">
        <v>2</v>
      </c>
      <c r="E98" s="403" t="str">
        <f t="shared" si="4"/>
        <v>05CH01259902</v>
      </c>
      <c r="F98" s="389">
        <v>5000000051</v>
      </c>
      <c r="G98" s="389" t="s">
        <v>865</v>
      </c>
      <c r="H98" s="389" t="str">
        <f t="shared" si="3"/>
        <v>0000577800-003</v>
      </c>
      <c r="I98" s="389">
        <v>577800</v>
      </c>
      <c r="J98" s="389">
        <v>3</v>
      </c>
      <c r="K98" s="389" t="s">
        <v>886</v>
      </c>
      <c r="L98" s="389" t="str">
        <f t="shared" si="5"/>
        <v>CENTRAL LA CROSSE HEAD START CENTER</v>
      </c>
      <c r="M98" s="389"/>
      <c r="N98" s="389" t="s">
        <v>1682</v>
      </c>
      <c r="O98" s="389" t="s">
        <v>887</v>
      </c>
      <c r="P98" s="389" t="s">
        <v>428</v>
      </c>
      <c r="Q98" s="389" t="s">
        <v>888</v>
      </c>
      <c r="R98" s="389" t="s">
        <v>880</v>
      </c>
      <c r="S98" s="389" t="s">
        <v>433</v>
      </c>
      <c r="T98" s="389" t="s">
        <v>881</v>
      </c>
      <c r="U98" s="389">
        <v>32</v>
      </c>
      <c r="V98" s="389" t="s">
        <v>871</v>
      </c>
    </row>
    <row r="99" spans="1:22" ht="15" x14ac:dyDescent="0.25">
      <c r="A99" s="244" t="s">
        <v>309</v>
      </c>
      <c r="B99" s="210">
        <v>15</v>
      </c>
      <c r="C99" s="227" t="s">
        <v>350</v>
      </c>
      <c r="D99" s="403">
        <v>3</v>
      </c>
      <c r="E99" s="403" t="str">
        <f t="shared" si="4"/>
        <v>05CH01259903</v>
      </c>
      <c r="F99" s="389">
        <v>5000000051</v>
      </c>
      <c r="G99" s="389" t="s">
        <v>865</v>
      </c>
      <c r="H99" s="389" t="str">
        <f t="shared" si="3"/>
        <v>0000577800-004</v>
      </c>
      <c r="I99" s="389">
        <v>577800</v>
      </c>
      <c r="J99" s="389">
        <v>4</v>
      </c>
      <c r="K99" s="389" t="s">
        <v>889</v>
      </c>
      <c r="L99" s="389" t="str">
        <f t="shared" si="5"/>
        <v>TOMAH HEAD START CENTER</v>
      </c>
      <c r="M99" s="389"/>
      <c r="N99" s="389" t="s">
        <v>1683</v>
      </c>
      <c r="O99" s="389" t="s">
        <v>890</v>
      </c>
      <c r="P99" s="389" t="s">
        <v>428</v>
      </c>
      <c r="Q99" s="389" t="s">
        <v>891</v>
      </c>
      <c r="R99" s="389" t="s">
        <v>840</v>
      </c>
      <c r="S99" s="389" t="s">
        <v>433</v>
      </c>
      <c r="T99" s="389" t="s">
        <v>841</v>
      </c>
      <c r="U99" s="389">
        <v>41</v>
      </c>
      <c r="V99" s="389" t="s">
        <v>842</v>
      </c>
    </row>
    <row r="100" spans="1:22" ht="15" x14ac:dyDescent="0.25">
      <c r="A100" s="244" t="s">
        <v>309</v>
      </c>
      <c r="B100" s="210">
        <v>15</v>
      </c>
      <c r="C100" s="227" t="s">
        <v>350</v>
      </c>
      <c r="D100" s="403">
        <v>4</v>
      </c>
      <c r="E100" s="403" t="str">
        <f t="shared" si="4"/>
        <v>05CH01259904</v>
      </c>
      <c r="F100" s="389">
        <v>5000000051</v>
      </c>
      <c r="G100" s="389" t="s">
        <v>865</v>
      </c>
      <c r="H100" s="389" t="str">
        <f t="shared" si="3"/>
        <v>0000577800-005</v>
      </c>
      <c r="I100" s="389">
        <v>577800</v>
      </c>
      <c r="J100" s="389">
        <v>5</v>
      </c>
      <c r="K100" s="389" t="s">
        <v>872</v>
      </c>
      <c r="L100" s="389" t="str">
        <f t="shared" si="5"/>
        <v>SPARTA HEAD START CENTER</v>
      </c>
      <c r="M100" s="389"/>
      <c r="N100" s="389" t="s">
        <v>1679</v>
      </c>
      <c r="O100" s="389" t="s">
        <v>873</v>
      </c>
      <c r="P100" s="389" t="s">
        <v>428</v>
      </c>
      <c r="Q100" s="389" t="s">
        <v>874</v>
      </c>
      <c r="R100" s="389" t="s">
        <v>875</v>
      </c>
      <c r="S100" s="389" t="s">
        <v>433</v>
      </c>
      <c r="T100" s="389" t="s">
        <v>876</v>
      </c>
      <c r="U100" s="389">
        <v>41</v>
      </c>
      <c r="V100" s="389" t="s">
        <v>842</v>
      </c>
    </row>
    <row r="101" spans="1:22" ht="15" x14ac:dyDescent="0.25">
      <c r="A101" s="244" t="s">
        <v>309</v>
      </c>
      <c r="B101" s="210">
        <v>15</v>
      </c>
      <c r="C101" s="227" t="s">
        <v>350</v>
      </c>
      <c r="D101" s="403">
        <v>5</v>
      </c>
      <c r="E101" s="403" t="str">
        <f t="shared" si="4"/>
        <v>05CH01259905</v>
      </c>
      <c r="F101" s="389">
        <v>5000000051</v>
      </c>
      <c r="G101" s="389" t="s">
        <v>865</v>
      </c>
      <c r="H101" s="389" t="str">
        <f t="shared" si="3"/>
        <v>0000577800-006</v>
      </c>
      <c r="I101" s="389">
        <v>577800</v>
      </c>
      <c r="J101" s="389">
        <v>6</v>
      </c>
      <c r="K101" s="389" t="s">
        <v>866</v>
      </c>
      <c r="L101" s="389" t="str">
        <f t="shared" si="5"/>
        <v>ONALASKA HEAD START</v>
      </c>
      <c r="M101" s="389"/>
      <c r="N101" s="389" t="s">
        <v>1678</v>
      </c>
      <c r="O101" s="389" t="s">
        <v>867</v>
      </c>
      <c r="P101" s="389" t="s">
        <v>428</v>
      </c>
      <c r="Q101" s="389" t="s">
        <v>868</v>
      </c>
      <c r="R101" s="389" t="s">
        <v>869</v>
      </c>
      <c r="S101" s="389" t="s">
        <v>433</v>
      </c>
      <c r="T101" s="389" t="s">
        <v>870</v>
      </c>
      <c r="U101" s="389">
        <v>32</v>
      </c>
      <c r="V101" s="389" t="s">
        <v>871</v>
      </c>
    </row>
    <row r="102" spans="1:22" ht="15" x14ac:dyDescent="0.25">
      <c r="A102" s="244" t="s">
        <v>309</v>
      </c>
      <c r="B102" s="210">
        <v>15</v>
      </c>
      <c r="C102" s="227" t="s">
        <v>350</v>
      </c>
      <c r="D102" s="403">
        <v>6</v>
      </c>
      <c r="E102" s="403" t="str">
        <f t="shared" si="4"/>
        <v>05CH01259906</v>
      </c>
      <c r="F102" s="389">
        <v>5000000051</v>
      </c>
      <c r="G102" s="389" t="s">
        <v>865</v>
      </c>
      <c r="H102" s="389" t="str">
        <f t="shared" si="3"/>
        <v>0000577800-014</v>
      </c>
      <c r="I102" s="389">
        <v>577800</v>
      </c>
      <c r="J102" s="389">
        <v>14</v>
      </c>
      <c r="K102" s="389" t="s">
        <v>882</v>
      </c>
      <c r="L102" s="389" t="str">
        <f t="shared" si="5"/>
        <v>ONALASKA MAIN STREET HEAD START</v>
      </c>
      <c r="M102" s="389"/>
      <c r="N102" s="389" t="s">
        <v>1681</v>
      </c>
      <c r="O102" s="389" t="s">
        <v>883</v>
      </c>
      <c r="P102" s="389" t="s">
        <v>428</v>
      </c>
      <c r="Q102" s="389" t="s">
        <v>884</v>
      </c>
      <c r="R102" s="389" t="s">
        <v>869</v>
      </c>
      <c r="S102" s="389" t="s">
        <v>433</v>
      </c>
      <c r="T102" s="389" t="s">
        <v>885</v>
      </c>
      <c r="U102" s="389">
        <v>32</v>
      </c>
      <c r="V102" s="389" t="s">
        <v>871</v>
      </c>
    </row>
    <row r="103" spans="1:22" ht="15" x14ac:dyDescent="0.25">
      <c r="A103" s="244" t="s">
        <v>310</v>
      </c>
      <c r="B103" s="210">
        <v>16</v>
      </c>
      <c r="C103" s="227" t="s">
        <v>351</v>
      </c>
      <c r="D103" s="403">
        <v>1</v>
      </c>
      <c r="E103" s="403" t="str">
        <f t="shared" si="4"/>
        <v>05CH01262101</v>
      </c>
      <c r="F103" s="389">
        <v>5000000080</v>
      </c>
      <c r="G103" s="389" t="s">
        <v>1586</v>
      </c>
      <c r="H103" s="389" t="str">
        <f t="shared" si="3"/>
        <v>3000563563-001</v>
      </c>
      <c r="I103" s="389">
        <v>3000563563</v>
      </c>
      <c r="J103" s="389">
        <v>1</v>
      </c>
      <c r="K103" s="389" t="s">
        <v>1595</v>
      </c>
      <c r="L103" s="389" t="str">
        <f t="shared" si="5"/>
        <v>UNITED COMMUNITY CENTER DAY CARE</v>
      </c>
      <c r="M103" s="389"/>
      <c r="N103" s="389" t="s">
        <v>1829</v>
      </c>
      <c r="O103" s="389" t="s">
        <v>1596</v>
      </c>
      <c r="P103" s="389" t="s">
        <v>428</v>
      </c>
      <c r="Q103" s="389" t="s">
        <v>1597</v>
      </c>
      <c r="R103" s="389" t="s">
        <v>621</v>
      </c>
      <c r="S103" s="389" t="s">
        <v>433</v>
      </c>
      <c r="T103" s="389" t="s">
        <v>1143</v>
      </c>
      <c r="U103" s="389">
        <v>40</v>
      </c>
      <c r="V103" s="389" t="s">
        <v>623</v>
      </c>
    </row>
    <row r="104" spans="1:22" ht="15" x14ac:dyDescent="0.25">
      <c r="A104" s="244" t="s">
        <v>310</v>
      </c>
      <c r="B104" s="210">
        <v>16</v>
      </c>
      <c r="C104" s="227" t="s">
        <v>351</v>
      </c>
      <c r="D104" s="403">
        <v>2</v>
      </c>
      <c r="E104" s="403" t="str">
        <f t="shared" si="4"/>
        <v>05CH01262102</v>
      </c>
      <c r="F104" s="389">
        <v>5000000080</v>
      </c>
      <c r="G104" s="389" t="s">
        <v>1586</v>
      </c>
      <c r="H104" s="389" t="str">
        <f t="shared" si="3"/>
        <v>3000563563-003</v>
      </c>
      <c r="I104" s="389">
        <v>3000563563</v>
      </c>
      <c r="J104" s="389">
        <v>3</v>
      </c>
      <c r="K104" s="389" t="s">
        <v>1591</v>
      </c>
      <c r="L104" s="389" t="str">
        <f t="shared" si="5"/>
        <v>GUADALUPE CENTER SOUTH</v>
      </c>
      <c r="M104" s="389"/>
      <c r="N104" s="389" t="s">
        <v>1828</v>
      </c>
      <c r="O104" s="389" t="s">
        <v>1592</v>
      </c>
      <c r="P104" s="389" t="s">
        <v>428</v>
      </c>
      <c r="Q104" s="389" t="s">
        <v>1593</v>
      </c>
      <c r="R104" s="389" t="s">
        <v>621</v>
      </c>
      <c r="S104" s="389" t="s">
        <v>433</v>
      </c>
      <c r="T104" s="389" t="s">
        <v>1594</v>
      </c>
      <c r="U104" s="389">
        <v>40</v>
      </c>
      <c r="V104" s="389" t="s">
        <v>623</v>
      </c>
    </row>
    <row r="105" spans="1:22" ht="15" x14ac:dyDescent="0.25">
      <c r="A105" s="244" t="s">
        <v>310</v>
      </c>
      <c r="B105" s="210">
        <v>16</v>
      </c>
      <c r="C105" s="227" t="s">
        <v>351</v>
      </c>
      <c r="D105" s="403">
        <v>3</v>
      </c>
      <c r="E105" s="403" t="str">
        <f t="shared" si="4"/>
        <v>05CH01262103</v>
      </c>
      <c r="F105" s="389">
        <v>5000000080</v>
      </c>
      <c r="G105" s="389" t="s">
        <v>1586</v>
      </c>
      <c r="H105" s="389" t="str">
        <f t="shared" si="3"/>
        <v>3000563563-004</v>
      </c>
      <c r="I105" s="389">
        <v>3000563563</v>
      </c>
      <c r="J105" s="389">
        <v>4</v>
      </c>
      <c r="K105" s="389" t="s">
        <v>1587</v>
      </c>
      <c r="L105" s="389" t="str">
        <f t="shared" si="5"/>
        <v>UCC BURNHAM CAMPUS SITE 2</v>
      </c>
      <c r="M105" s="389"/>
      <c r="N105" s="389" t="s">
        <v>1827</v>
      </c>
      <c r="O105" s="389" t="s">
        <v>1588</v>
      </c>
      <c r="P105" s="389" t="s">
        <v>428</v>
      </c>
      <c r="Q105" s="389" t="s">
        <v>1589</v>
      </c>
      <c r="R105" s="389" t="s">
        <v>621</v>
      </c>
      <c r="S105" s="389" t="s">
        <v>433</v>
      </c>
      <c r="T105" s="389" t="s">
        <v>1590</v>
      </c>
      <c r="U105" s="389">
        <v>40</v>
      </c>
      <c r="V105" s="389" t="s">
        <v>623</v>
      </c>
    </row>
    <row r="106" spans="1:22" ht="15" x14ac:dyDescent="0.25">
      <c r="A106" s="244" t="s">
        <v>299</v>
      </c>
      <c r="B106" s="210">
        <v>17</v>
      </c>
      <c r="C106" s="227" t="s">
        <v>352</v>
      </c>
      <c r="D106" s="403">
        <v>1</v>
      </c>
      <c r="E106" s="403" t="str">
        <f t="shared" si="4"/>
        <v>05CH01262401</v>
      </c>
      <c r="F106" s="389">
        <v>5000000064</v>
      </c>
      <c r="G106" s="389" t="s">
        <v>299</v>
      </c>
      <c r="H106" s="389" t="str">
        <f t="shared" si="3"/>
        <v>0000563840-004</v>
      </c>
      <c r="I106" s="389">
        <v>563840</v>
      </c>
      <c r="J106" s="389">
        <v>4</v>
      </c>
      <c r="K106" s="389" t="s">
        <v>1144</v>
      </c>
      <c r="L106" s="389" t="str">
        <f t="shared" si="5"/>
        <v>NEIGHBORHOOD HOUSE OF MILWAUKEE</v>
      </c>
      <c r="M106" s="389"/>
      <c r="N106" s="389" t="s">
        <v>1737</v>
      </c>
      <c r="O106" s="389" t="s">
        <v>1145</v>
      </c>
      <c r="P106" s="389" t="s">
        <v>428</v>
      </c>
      <c r="Q106" s="389" t="s">
        <v>1146</v>
      </c>
      <c r="R106" s="389" t="s">
        <v>621</v>
      </c>
      <c r="S106" s="389" t="s">
        <v>433</v>
      </c>
      <c r="T106" s="389" t="s">
        <v>1097</v>
      </c>
      <c r="U106" s="389">
        <v>40</v>
      </c>
      <c r="V106" s="389" t="s">
        <v>623</v>
      </c>
    </row>
    <row r="107" spans="1:22" ht="15" x14ac:dyDescent="0.25">
      <c r="A107" s="244" t="s">
        <v>299</v>
      </c>
      <c r="B107" s="210">
        <v>17</v>
      </c>
      <c r="C107" s="227" t="s">
        <v>352</v>
      </c>
      <c r="D107" s="403">
        <v>2</v>
      </c>
      <c r="E107" s="403" t="str">
        <f t="shared" si="4"/>
        <v>05CH01262402</v>
      </c>
      <c r="F107" s="389">
        <v>5000000064</v>
      </c>
      <c r="G107" s="389" t="s">
        <v>299</v>
      </c>
      <c r="H107" s="389" t="str">
        <f t="shared" si="3"/>
        <v>0000580590-024</v>
      </c>
      <c r="I107" s="389">
        <v>580590</v>
      </c>
      <c r="J107" s="389">
        <v>24</v>
      </c>
      <c r="K107" s="389" t="s">
        <v>1155</v>
      </c>
      <c r="L107" s="389" t="str">
        <f t="shared" si="5"/>
        <v>KINDERCARE LEARNING CTRS-S 61ST ST</v>
      </c>
      <c r="M107" s="389"/>
      <c r="N107" s="389" t="s">
        <v>1740</v>
      </c>
      <c r="O107" s="389" t="s">
        <v>1156</v>
      </c>
      <c r="P107" s="389" t="s">
        <v>428</v>
      </c>
      <c r="Q107" s="389" t="s">
        <v>1157</v>
      </c>
      <c r="R107" s="389" t="s">
        <v>1158</v>
      </c>
      <c r="S107" s="389" t="s">
        <v>433</v>
      </c>
      <c r="T107" s="389" t="s">
        <v>1159</v>
      </c>
      <c r="U107" s="389">
        <v>40</v>
      </c>
      <c r="V107" s="389" t="s">
        <v>623</v>
      </c>
    </row>
    <row r="108" spans="1:22" ht="15" x14ac:dyDescent="0.25">
      <c r="A108" s="244" t="s">
        <v>299</v>
      </c>
      <c r="B108" s="210">
        <v>17</v>
      </c>
      <c r="C108" s="227" t="s">
        <v>352</v>
      </c>
      <c r="D108" s="403">
        <v>3</v>
      </c>
      <c r="E108" s="403" t="str">
        <f t="shared" si="4"/>
        <v>05CH01262403</v>
      </c>
      <c r="F108" s="389">
        <v>5000000064</v>
      </c>
      <c r="G108" s="389" t="s">
        <v>299</v>
      </c>
      <c r="H108" s="389" t="str">
        <f t="shared" si="3"/>
        <v>1000558721-069</v>
      </c>
      <c r="I108" s="389">
        <v>1000558721</v>
      </c>
      <c r="J108" s="389">
        <v>69</v>
      </c>
      <c r="K108" s="389" t="s">
        <v>1147</v>
      </c>
      <c r="L108" s="389" t="str">
        <f t="shared" si="5"/>
        <v>NORTHSIDE Y EARLY CHILDHOOD EDUCATION CENTER</v>
      </c>
      <c r="M108" s="389"/>
      <c r="N108" s="389" t="s">
        <v>1738</v>
      </c>
      <c r="O108" s="389" t="s">
        <v>1148</v>
      </c>
      <c r="P108" s="389" t="s">
        <v>428</v>
      </c>
      <c r="Q108" s="389" t="s">
        <v>1149</v>
      </c>
      <c r="R108" s="389" t="s">
        <v>621</v>
      </c>
      <c r="S108" s="389" t="s">
        <v>433</v>
      </c>
      <c r="T108" s="389" t="s">
        <v>1150</v>
      </c>
      <c r="U108" s="389">
        <v>40</v>
      </c>
      <c r="V108" s="389" t="s">
        <v>623</v>
      </c>
    </row>
    <row r="109" spans="1:22" ht="15" x14ac:dyDescent="0.25">
      <c r="A109" s="244" t="s">
        <v>299</v>
      </c>
      <c r="B109" s="210">
        <v>17</v>
      </c>
      <c r="C109" s="227" t="s">
        <v>352</v>
      </c>
      <c r="D109" s="403">
        <v>4</v>
      </c>
      <c r="E109" s="403" t="str">
        <f t="shared" si="4"/>
        <v>05CH01262404</v>
      </c>
      <c r="F109" s="389">
        <v>5000000064</v>
      </c>
      <c r="G109" s="389" t="s">
        <v>299</v>
      </c>
      <c r="H109" s="389" t="str">
        <f t="shared" si="3"/>
        <v>1000564041-001</v>
      </c>
      <c r="I109" s="389">
        <v>1000564041</v>
      </c>
      <c r="J109" s="389">
        <v>1</v>
      </c>
      <c r="K109" s="389" t="s">
        <v>1180</v>
      </c>
      <c r="L109" s="389" t="str">
        <f t="shared" si="5"/>
        <v>ELAINE SCHREIBER CHILD DEV CTR</v>
      </c>
      <c r="M109" s="389"/>
      <c r="N109" s="389" t="s">
        <v>1745</v>
      </c>
      <c r="O109" s="389" t="s">
        <v>1181</v>
      </c>
      <c r="P109" s="389" t="s">
        <v>428</v>
      </c>
      <c r="Q109" s="389" t="s">
        <v>1182</v>
      </c>
      <c r="R109" s="389" t="s">
        <v>621</v>
      </c>
      <c r="S109" s="389" t="s">
        <v>433</v>
      </c>
      <c r="T109" s="389" t="s">
        <v>1183</v>
      </c>
      <c r="U109" s="389">
        <v>40</v>
      </c>
      <c r="V109" s="389" t="s">
        <v>623</v>
      </c>
    </row>
    <row r="110" spans="1:22" ht="15" x14ac:dyDescent="0.25">
      <c r="A110" s="244" t="s">
        <v>299</v>
      </c>
      <c r="B110" s="210">
        <v>17</v>
      </c>
      <c r="C110" s="227" t="s">
        <v>352</v>
      </c>
      <c r="D110" s="403">
        <v>5</v>
      </c>
      <c r="E110" s="403" t="str">
        <f t="shared" si="4"/>
        <v>05CH01262405</v>
      </c>
      <c r="F110" s="389">
        <v>5000000064</v>
      </c>
      <c r="G110" s="389" t="s">
        <v>299</v>
      </c>
      <c r="H110" s="389" t="str">
        <f t="shared" si="3"/>
        <v>1000566171-008</v>
      </c>
      <c r="I110" s="389">
        <v>1000566171</v>
      </c>
      <c r="J110" s="389">
        <v>8</v>
      </c>
      <c r="K110" s="389" t="s">
        <v>1176</v>
      </c>
      <c r="L110" s="389" t="str">
        <f t="shared" si="5"/>
        <v>ST ANN CTR INTERGENERATIONAL CARE</v>
      </c>
      <c r="M110" s="389"/>
      <c r="N110" s="389" t="s">
        <v>1744</v>
      </c>
      <c r="O110" s="389" t="s">
        <v>1177</v>
      </c>
      <c r="P110" s="389" t="s">
        <v>428</v>
      </c>
      <c r="Q110" s="389" t="s">
        <v>1178</v>
      </c>
      <c r="R110" s="389" t="s">
        <v>621</v>
      </c>
      <c r="S110" s="389" t="s">
        <v>433</v>
      </c>
      <c r="T110" s="389" t="s">
        <v>1179</v>
      </c>
      <c r="U110" s="389">
        <v>40</v>
      </c>
      <c r="V110" s="389" t="s">
        <v>623</v>
      </c>
    </row>
    <row r="111" spans="1:22" ht="15" x14ac:dyDescent="0.25">
      <c r="A111" s="244" t="s">
        <v>299</v>
      </c>
      <c r="B111" s="210">
        <v>17</v>
      </c>
      <c r="C111" s="227" t="s">
        <v>352</v>
      </c>
      <c r="D111" s="403">
        <v>6</v>
      </c>
      <c r="E111" s="403" t="str">
        <f t="shared" si="4"/>
        <v>05CH01262406</v>
      </c>
      <c r="F111" s="389">
        <v>5000000064</v>
      </c>
      <c r="G111" s="389" t="s">
        <v>299</v>
      </c>
      <c r="H111" s="389" t="str">
        <f t="shared" si="3"/>
        <v>2000563592-001</v>
      </c>
      <c r="I111" s="389">
        <v>2000563592</v>
      </c>
      <c r="J111" s="389">
        <v>1</v>
      </c>
      <c r="K111" s="389" t="s">
        <v>1164</v>
      </c>
      <c r="L111" s="389" t="str">
        <f t="shared" si="5"/>
        <v>COA CHILD CARE CENTER</v>
      </c>
      <c r="M111" s="389"/>
      <c r="N111" s="389" t="s">
        <v>1742</v>
      </c>
      <c r="O111" s="389" t="s">
        <v>1165</v>
      </c>
      <c r="P111" s="389" t="s">
        <v>428</v>
      </c>
      <c r="Q111" s="389" t="s">
        <v>1166</v>
      </c>
      <c r="R111" s="389" t="s">
        <v>621</v>
      </c>
      <c r="S111" s="389" t="s">
        <v>433</v>
      </c>
      <c r="T111" s="389" t="s">
        <v>1167</v>
      </c>
      <c r="U111" s="389">
        <v>40</v>
      </c>
      <c r="V111" s="389" t="s">
        <v>623</v>
      </c>
    </row>
    <row r="112" spans="1:22" ht="15" x14ac:dyDescent="0.25">
      <c r="A112" s="244" t="s">
        <v>299</v>
      </c>
      <c r="B112" s="210">
        <v>17</v>
      </c>
      <c r="C112" s="227" t="s">
        <v>352</v>
      </c>
      <c r="D112" s="403">
        <v>7</v>
      </c>
      <c r="E112" s="403" t="str">
        <f t="shared" si="4"/>
        <v>05CH01262407</v>
      </c>
      <c r="F112" s="389">
        <v>5000000064</v>
      </c>
      <c r="G112" s="389" t="s">
        <v>299</v>
      </c>
      <c r="H112" s="389" t="str">
        <f t="shared" si="3"/>
        <v>2000575622-001</v>
      </c>
      <c r="I112" s="389">
        <v>2000575622</v>
      </c>
      <c r="J112" s="389">
        <v>1</v>
      </c>
      <c r="K112" s="389" t="s">
        <v>1172</v>
      </c>
      <c r="L112" s="389" t="str">
        <f t="shared" si="5"/>
        <v>MALAIKA EARLY LEARNING CENTER</v>
      </c>
      <c r="M112" s="389"/>
      <c r="N112" s="389" t="s">
        <v>1739</v>
      </c>
      <c r="O112" s="389" t="s">
        <v>1173</v>
      </c>
      <c r="P112" s="389" t="s">
        <v>428</v>
      </c>
      <c r="Q112" s="389" t="s">
        <v>1174</v>
      </c>
      <c r="R112" s="389" t="s">
        <v>621</v>
      </c>
      <c r="S112" s="389" t="s">
        <v>433</v>
      </c>
      <c r="T112" s="389" t="s">
        <v>1175</v>
      </c>
      <c r="U112" s="389">
        <v>40</v>
      </c>
      <c r="V112" s="389" t="s">
        <v>623</v>
      </c>
    </row>
    <row r="113" spans="1:22" ht="15" x14ac:dyDescent="0.25">
      <c r="A113" s="244" t="s">
        <v>299</v>
      </c>
      <c r="B113" s="210">
        <v>17</v>
      </c>
      <c r="C113" s="227" t="s">
        <v>352</v>
      </c>
      <c r="D113" s="403">
        <v>8</v>
      </c>
      <c r="E113" s="403" t="str">
        <f t="shared" si="4"/>
        <v>05CH01262408</v>
      </c>
      <c r="F113" s="389">
        <v>5000000064</v>
      </c>
      <c r="G113" s="389" t="s">
        <v>299</v>
      </c>
      <c r="H113" s="389" t="str">
        <f t="shared" si="3"/>
        <v>2000575622-002</v>
      </c>
      <c r="I113" s="389">
        <v>2000575622</v>
      </c>
      <c r="J113" s="389">
        <v>2</v>
      </c>
      <c r="K113" s="389" t="s">
        <v>1151</v>
      </c>
      <c r="L113" s="389" t="str">
        <f t="shared" si="5"/>
        <v>MALAIKA EARLY LEARNING CENTER</v>
      </c>
      <c r="M113" s="389"/>
      <c r="N113" s="389" t="s">
        <v>1739</v>
      </c>
      <c r="O113" s="389" t="s">
        <v>1152</v>
      </c>
      <c r="P113" s="389" t="s">
        <v>428</v>
      </c>
      <c r="Q113" s="389" t="s">
        <v>1153</v>
      </c>
      <c r="R113" s="389" t="s">
        <v>621</v>
      </c>
      <c r="S113" s="389" t="s">
        <v>433</v>
      </c>
      <c r="T113" s="389" t="s">
        <v>1154</v>
      </c>
      <c r="U113" s="389">
        <v>40</v>
      </c>
      <c r="V113" s="389" t="s">
        <v>623</v>
      </c>
    </row>
    <row r="114" spans="1:22" ht="15" x14ac:dyDescent="0.25">
      <c r="A114" s="244" t="s">
        <v>299</v>
      </c>
      <c r="B114" s="210">
        <v>17</v>
      </c>
      <c r="C114" s="227" t="s">
        <v>352</v>
      </c>
      <c r="D114" s="403">
        <v>9</v>
      </c>
      <c r="E114" s="403" t="str">
        <f t="shared" si="4"/>
        <v>05CH01262409</v>
      </c>
      <c r="F114" s="389">
        <v>5000000064</v>
      </c>
      <c r="G114" s="389" t="s">
        <v>299</v>
      </c>
      <c r="H114" s="389" t="str">
        <f t="shared" si="3"/>
        <v>3000575073-002</v>
      </c>
      <c r="I114" s="389">
        <v>3000575073</v>
      </c>
      <c r="J114" s="389">
        <v>2</v>
      </c>
      <c r="K114" s="389" t="s">
        <v>1160</v>
      </c>
      <c r="L114" s="389" t="str">
        <f t="shared" si="5"/>
        <v>JO'S EARLY LEARNING ACADEMY</v>
      </c>
      <c r="M114" s="389"/>
      <c r="N114" s="389" t="s">
        <v>1741</v>
      </c>
      <c r="O114" s="389" t="s">
        <v>1161</v>
      </c>
      <c r="P114" s="389" t="s">
        <v>428</v>
      </c>
      <c r="Q114" s="389" t="s">
        <v>1162</v>
      </c>
      <c r="R114" s="389" t="s">
        <v>621</v>
      </c>
      <c r="S114" s="389" t="s">
        <v>433</v>
      </c>
      <c r="T114" s="389" t="s">
        <v>1163</v>
      </c>
      <c r="U114" s="389">
        <v>40</v>
      </c>
      <c r="V114" s="389" t="s">
        <v>623</v>
      </c>
    </row>
    <row r="115" spans="1:22" ht="15" x14ac:dyDescent="0.25">
      <c r="A115" s="244" t="s">
        <v>299</v>
      </c>
      <c r="B115" s="210">
        <v>17</v>
      </c>
      <c r="C115" s="227" t="s">
        <v>352</v>
      </c>
      <c r="D115" s="403">
        <v>10</v>
      </c>
      <c r="E115" s="403" t="str">
        <f t="shared" si="4"/>
        <v>05CH01262410</v>
      </c>
      <c r="F115" s="389">
        <v>5000000064</v>
      </c>
      <c r="G115" s="389" t="s">
        <v>299</v>
      </c>
      <c r="H115" s="389" t="str">
        <f t="shared" si="3"/>
        <v>5000557645-001</v>
      </c>
      <c r="I115" s="389">
        <v>5000557645</v>
      </c>
      <c r="J115" s="389">
        <v>1</v>
      </c>
      <c r="K115" s="389" t="s">
        <v>618</v>
      </c>
      <c r="L115" s="389" t="str">
        <f t="shared" si="5"/>
        <v>ST JOSEPH ACADEMY INC</v>
      </c>
      <c r="M115" s="389"/>
      <c r="N115" s="389" t="s">
        <v>1633</v>
      </c>
      <c r="O115" s="389" t="s">
        <v>619</v>
      </c>
      <c r="P115" s="389" t="s">
        <v>428</v>
      </c>
      <c r="Q115" s="389" t="s">
        <v>620</v>
      </c>
      <c r="R115" s="389" t="s">
        <v>621</v>
      </c>
      <c r="S115" s="389" t="s">
        <v>433</v>
      </c>
      <c r="T115" s="389" t="s">
        <v>622</v>
      </c>
      <c r="U115" s="389">
        <v>40</v>
      </c>
      <c r="V115" s="389" t="s">
        <v>623</v>
      </c>
    </row>
    <row r="116" spans="1:22" ht="15" x14ac:dyDescent="0.25">
      <c r="A116" s="244" t="s">
        <v>299</v>
      </c>
      <c r="B116" s="210">
        <v>17</v>
      </c>
      <c r="C116" s="227" t="s">
        <v>352</v>
      </c>
      <c r="D116" s="403">
        <v>11</v>
      </c>
      <c r="E116" s="403" t="str">
        <f t="shared" si="4"/>
        <v>05CH01262411</v>
      </c>
      <c r="F116" s="389">
        <v>5000000064</v>
      </c>
      <c r="G116" s="389" t="s">
        <v>299</v>
      </c>
      <c r="H116" s="389" t="str">
        <f t="shared" si="3"/>
        <v>6000563746-001</v>
      </c>
      <c r="I116" s="389">
        <v>6000563746</v>
      </c>
      <c r="J116" s="389">
        <v>1</v>
      </c>
      <c r="K116" s="389" t="s">
        <v>1168</v>
      </c>
      <c r="L116" s="389" t="str">
        <f t="shared" si="5"/>
        <v>NEXT DOOR HEADSTART - 29TH ST - EXT 2528</v>
      </c>
      <c r="M116" s="389"/>
      <c r="N116" s="389" t="s">
        <v>1743</v>
      </c>
      <c r="O116" s="389" t="s">
        <v>1169</v>
      </c>
      <c r="P116" s="389" t="s">
        <v>428</v>
      </c>
      <c r="Q116" s="389" t="s">
        <v>1170</v>
      </c>
      <c r="R116" s="389" t="s">
        <v>621</v>
      </c>
      <c r="S116" s="389" t="s">
        <v>433</v>
      </c>
      <c r="T116" s="389" t="s">
        <v>1171</v>
      </c>
      <c r="U116" s="389">
        <v>40</v>
      </c>
      <c r="V116" s="389" t="s">
        <v>623</v>
      </c>
    </row>
    <row r="117" spans="1:22" ht="15" x14ac:dyDescent="0.25">
      <c r="A117" s="244" t="s">
        <v>299</v>
      </c>
      <c r="B117" s="210">
        <v>17</v>
      </c>
      <c r="C117" s="227" t="s">
        <v>352</v>
      </c>
      <c r="D117" s="403">
        <v>12</v>
      </c>
      <c r="E117" s="403" t="str">
        <f t="shared" si="4"/>
        <v>05CH01262412</v>
      </c>
      <c r="F117" s="389">
        <v>5000000064</v>
      </c>
      <c r="G117" s="389" t="s">
        <v>299</v>
      </c>
      <c r="H117" s="389" t="str">
        <f t="shared" si="3"/>
        <v>6000563746-007</v>
      </c>
      <c r="I117" s="389">
        <v>6000563746</v>
      </c>
      <c r="J117" s="389">
        <v>7</v>
      </c>
      <c r="K117" s="389" t="s">
        <v>1136</v>
      </c>
      <c r="L117" s="389" t="str">
        <f t="shared" si="5"/>
        <v>NEXT DOOR HEAD START - EXT 2612</v>
      </c>
      <c r="M117" s="389"/>
      <c r="N117" s="389" t="s">
        <v>1735</v>
      </c>
      <c r="O117" s="389" t="s">
        <v>1137</v>
      </c>
      <c r="P117" s="389" t="s">
        <v>428</v>
      </c>
      <c r="Q117" s="389" t="s">
        <v>1138</v>
      </c>
      <c r="R117" s="389" t="s">
        <v>621</v>
      </c>
      <c r="S117" s="389" t="s">
        <v>433</v>
      </c>
      <c r="T117" s="389" t="s">
        <v>1139</v>
      </c>
      <c r="U117" s="389">
        <v>40</v>
      </c>
      <c r="V117" s="389" t="s">
        <v>623</v>
      </c>
    </row>
    <row r="118" spans="1:22" ht="15" x14ac:dyDescent="0.25">
      <c r="A118" s="244" t="s">
        <v>299</v>
      </c>
      <c r="B118" s="210">
        <v>17</v>
      </c>
      <c r="C118" s="227" t="s">
        <v>352</v>
      </c>
      <c r="D118" s="403">
        <v>13</v>
      </c>
      <c r="E118" s="403" t="str">
        <f t="shared" si="4"/>
        <v>05CH01262413</v>
      </c>
      <c r="F118" s="389">
        <v>5000000064</v>
      </c>
      <c r="G118" s="389" t="s">
        <v>299</v>
      </c>
      <c r="H118" s="389" t="str">
        <f t="shared" si="3"/>
        <v>6000563786-001</v>
      </c>
      <c r="I118" s="389">
        <v>6000563786</v>
      </c>
      <c r="J118" s="389">
        <v>1</v>
      </c>
      <c r="K118" s="389" t="s">
        <v>1140</v>
      </c>
      <c r="L118" s="389" t="str">
        <f t="shared" si="5"/>
        <v>LA CAUSA EARLY EDUCATION AND CARE CTR</v>
      </c>
      <c r="M118" s="389"/>
      <c r="N118" s="389" t="s">
        <v>1736</v>
      </c>
      <c r="O118" s="389" t="s">
        <v>1141</v>
      </c>
      <c r="P118" s="389" t="s">
        <v>428</v>
      </c>
      <c r="Q118" s="389" t="s">
        <v>1142</v>
      </c>
      <c r="R118" s="389" t="s">
        <v>621</v>
      </c>
      <c r="S118" s="389" t="s">
        <v>433</v>
      </c>
      <c r="T118" s="389" t="s">
        <v>1143</v>
      </c>
      <c r="U118" s="389">
        <v>40</v>
      </c>
      <c r="V118" s="389" t="s">
        <v>623</v>
      </c>
    </row>
    <row r="119" spans="1:22" ht="15" x14ac:dyDescent="0.25">
      <c r="A119" s="244" t="s">
        <v>311</v>
      </c>
      <c r="B119" s="210">
        <v>18</v>
      </c>
      <c r="C119" s="227" t="s">
        <v>353</v>
      </c>
      <c r="D119" s="403">
        <v>1</v>
      </c>
      <c r="E119" s="403" t="str">
        <f t="shared" si="4"/>
        <v>05CH01265301</v>
      </c>
      <c r="F119" s="389">
        <v>5000000060</v>
      </c>
      <c r="G119" s="389" t="s">
        <v>1026</v>
      </c>
      <c r="H119" s="389" t="str">
        <f t="shared" si="3"/>
        <v>3000589093-001</v>
      </c>
      <c r="I119" s="389">
        <v>3000589093</v>
      </c>
      <c r="J119" s="389">
        <v>1</v>
      </c>
      <c r="K119" s="389" t="s">
        <v>1027</v>
      </c>
      <c r="L119" s="389" t="str">
        <f t="shared" si="5"/>
        <v>MERRILL AREA PUBLIC SCHOOLS HEAD START</v>
      </c>
      <c r="M119" s="389"/>
      <c r="N119" s="389" t="s">
        <v>1709</v>
      </c>
      <c r="O119" s="389" t="s">
        <v>1028</v>
      </c>
      <c r="P119" s="389" t="s">
        <v>1029</v>
      </c>
      <c r="Q119" s="389" t="s">
        <v>1030</v>
      </c>
      <c r="R119" s="389" t="s">
        <v>1031</v>
      </c>
      <c r="S119" s="389" t="s">
        <v>433</v>
      </c>
      <c r="T119" s="389" t="s">
        <v>1032</v>
      </c>
      <c r="U119" s="389">
        <v>35</v>
      </c>
      <c r="V119" s="389" t="s">
        <v>742</v>
      </c>
    </row>
    <row r="120" spans="1:22" ht="15" x14ac:dyDescent="0.25">
      <c r="A120" s="244" t="s">
        <v>312</v>
      </c>
      <c r="B120" s="210">
        <v>19</v>
      </c>
      <c r="C120" s="227" t="s">
        <v>354</v>
      </c>
      <c r="D120" s="403">
        <v>1</v>
      </c>
      <c r="E120" s="403" t="str">
        <f t="shared" si="4"/>
        <v>05CH01266501</v>
      </c>
      <c r="F120" s="389">
        <v>5000000062</v>
      </c>
      <c r="G120" s="389" t="s">
        <v>1126</v>
      </c>
      <c r="H120" s="389" t="str">
        <f t="shared" si="3"/>
        <v>2000577942-002</v>
      </c>
      <c r="I120" s="389">
        <v>2000577942</v>
      </c>
      <c r="J120" s="389">
        <v>2</v>
      </c>
      <c r="K120" s="389" t="s">
        <v>1127</v>
      </c>
      <c r="L120" s="389" t="str">
        <f t="shared" si="5"/>
        <v>NAT'L CTRS FOR LRNING EXCELLNC INC</v>
      </c>
      <c r="M120" s="389"/>
      <c r="N120" s="389" t="s">
        <v>1733</v>
      </c>
      <c r="O120" s="389" t="s">
        <v>1128</v>
      </c>
      <c r="P120" s="389" t="s">
        <v>428</v>
      </c>
      <c r="Q120" s="389" t="s">
        <v>1129</v>
      </c>
      <c r="R120" s="389" t="s">
        <v>1000</v>
      </c>
      <c r="S120" s="389" t="s">
        <v>433</v>
      </c>
      <c r="T120" s="389" t="s">
        <v>1130</v>
      </c>
      <c r="U120" s="389">
        <v>67</v>
      </c>
      <c r="V120" s="389" t="s">
        <v>1002</v>
      </c>
    </row>
    <row r="121" spans="1:22" ht="15" x14ac:dyDescent="0.25">
      <c r="A121" s="244" t="s">
        <v>312</v>
      </c>
      <c r="B121" s="210">
        <v>19</v>
      </c>
      <c r="C121" s="227" t="s">
        <v>354</v>
      </c>
      <c r="D121" s="403">
        <v>2</v>
      </c>
      <c r="E121" s="403" t="str">
        <f t="shared" si="4"/>
        <v>05CH01266502</v>
      </c>
      <c r="F121" s="389">
        <v>5000000062</v>
      </c>
      <c r="G121" s="389" t="s">
        <v>1126</v>
      </c>
      <c r="H121" s="389" t="str">
        <f t="shared" si="3"/>
        <v>5000577985-002</v>
      </c>
      <c r="I121" s="389">
        <v>5000577985</v>
      </c>
      <c r="J121" s="389">
        <v>2</v>
      </c>
      <c r="K121" s="389" t="s">
        <v>1131</v>
      </c>
      <c r="L121" s="389" t="str">
        <f t="shared" si="5"/>
        <v>HEARTS AND HANDS CHRISTIAN PRSCHL</v>
      </c>
      <c r="M121" s="389"/>
      <c r="N121" s="389" t="s">
        <v>1734</v>
      </c>
      <c r="O121" s="389" t="s">
        <v>1132</v>
      </c>
      <c r="P121" s="389" t="s">
        <v>428</v>
      </c>
      <c r="Q121" s="389" t="s">
        <v>1133</v>
      </c>
      <c r="R121" s="389" t="s">
        <v>1134</v>
      </c>
      <c r="S121" s="389" t="s">
        <v>433</v>
      </c>
      <c r="T121" s="389" t="s">
        <v>1135</v>
      </c>
      <c r="U121" s="389">
        <v>67</v>
      </c>
      <c r="V121" s="389" t="s">
        <v>1002</v>
      </c>
    </row>
    <row r="122" spans="1:22" ht="15" x14ac:dyDescent="0.25">
      <c r="A122" s="244" t="s">
        <v>313</v>
      </c>
      <c r="B122" s="210">
        <v>20</v>
      </c>
      <c r="C122" s="227" t="s">
        <v>355</v>
      </c>
      <c r="D122" s="403">
        <v>1</v>
      </c>
      <c r="E122" s="403" t="str">
        <f t="shared" si="4"/>
        <v>05CH01274401</v>
      </c>
      <c r="F122" s="389">
        <v>5000000077</v>
      </c>
      <c r="G122" s="389" t="s">
        <v>313</v>
      </c>
      <c r="H122" s="389" t="str">
        <f t="shared" si="3"/>
        <v>2000558932-008</v>
      </c>
      <c r="I122" s="389">
        <v>2000558932</v>
      </c>
      <c r="J122" s="389">
        <v>8</v>
      </c>
      <c r="K122" s="389" t="s">
        <v>1510</v>
      </c>
      <c r="L122" s="389" t="str">
        <f t="shared" si="5"/>
        <v>YMCA 21ST CENTURY LEARNING CENTER</v>
      </c>
      <c r="M122" s="389"/>
      <c r="N122" s="389" t="s">
        <v>1811</v>
      </c>
      <c r="O122" s="389" t="s">
        <v>1511</v>
      </c>
      <c r="P122" s="389" t="s">
        <v>1512</v>
      </c>
      <c r="Q122" s="389" t="s">
        <v>1513</v>
      </c>
      <c r="R122" s="389" t="s">
        <v>852</v>
      </c>
      <c r="S122" s="389" t="s">
        <v>433</v>
      </c>
      <c r="T122" s="389" t="s">
        <v>1514</v>
      </c>
      <c r="U122" s="389">
        <v>71</v>
      </c>
      <c r="V122" s="389" t="s">
        <v>854</v>
      </c>
    </row>
    <row r="123" spans="1:22" ht="15" x14ac:dyDescent="0.25">
      <c r="A123" s="244" t="s">
        <v>313</v>
      </c>
      <c r="B123" s="210">
        <v>20</v>
      </c>
      <c r="C123" s="227" t="s">
        <v>355</v>
      </c>
      <c r="D123" s="403">
        <v>2</v>
      </c>
      <c r="E123" s="403" t="str">
        <f t="shared" si="4"/>
        <v>05CH01274402</v>
      </c>
      <c r="F123" s="389">
        <v>5000000077</v>
      </c>
      <c r="G123" s="389" t="s">
        <v>313</v>
      </c>
      <c r="H123" s="389" t="str">
        <f t="shared" si="3"/>
        <v>7000577847-008</v>
      </c>
      <c r="I123" s="389">
        <v>7000577847</v>
      </c>
      <c r="J123" s="389">
        <v>8</v>
      </c>
      <c r="K123" s="389" t="s">
        <v>1501</v>
      </c>
      <c r="L123" s="389" t="str">
        <f t="shared" si="5"/>
        <v>WOOD COUNTY HEAD START-MFLD CENTER</v>
      </c>
      <c r="M123" s="389"/>
      <c r="N123" s="389" t="s">
        <v>1809</v>
      </c>
      <c r="O123" s="389" t="s">
        <v>1502</v>
      </c>
      <c r="P123" s="389" t="s">
        <v>428</v>
      </c>
      <c r="Q123" s="389" t="s">
        <v>1503</v>
      </c>
      <c r="R123" s="389" t="s">
        <v>1504</v>
      </c>
      <c r="S123" s="389" t="s">
        <v>433</v>
      </c>
      <c r="T123" s="389" t="s">
        <v>1505</v>
      </c>
      <c r="U123" s="389">
        <v>71</v>
      </c>
      <c r="V123" s="389" t="s">
        <v>854</v>
      </c>
    </row>
    <row r="124" spans="1:22" ht="15" x14ac:dyDescent="0.25">
      <c r="A124" s="244" t="s">
        <v>313</v>
      </c>
      <c r="B124" s="210">
        <v>20</v>
      </c>
      <c r="C124" s="227" t="s">
        <v>355</v>
      </c>
      <c r="D124" s="403">
        <v>3</v>
      </c>
      <c r="E124" s="403" t="str">
        <f t="shared" si="4"/>
        <v>05CH01274403</v>
      </c>
      <c r="F124" s="389">
        <v>5000000077</v>
      </c>
      <c r="G124" s="389" t="s">
        <v>313</v>
      </c>
      <c r="H124" s="389" t="str">
        <f t="shared" si="3"/>
        <v>7000577847-009</v>
      </c>
      <c r="I124" s="389">
        <v>7000577847</v>
      </c>
      <c r="J124" s="389">
        <v>9</v>
      </c>
      <c r="K124" s="389" t="s">
        <v>1506</v>
      </c>
      <c r="L124" s="389" t="str">
        <f t="shared" si="5"/>
        <v>WOOD COUNTY HEAD START-WR BIRON</v>
      </c>
      <c r="M124" s="389"/>
      <c r="N124" s="389" t="s">
        <v>1810</v>
      </c>
      <c r="O124" s="389" t="s">
        <v>1507</v>
      </c>
      <c r="P124" s="389" t="s">
        <v>428</v>
      </c>
      <c r="Q124" s="389" t="s">
        <v>1508</v>
      </c>
      <c r="R124" s="389" t="s">
        <v>1499</v>
      </c>
      <c r="S124" s="389" t="s">
        <v>433</v>
      </c>
      <c r="T124" s="389" t="s">
        <v>1509</v>
      </c>
      <c r="U124" s="389">
        <v>71</v>
      </c>
      <c r="V124" s="389" t="s">
        <v>854</v>
      </c>
    </row>
    <row r="125" spans="1:22" ht="15" x14ac:dyDescent="0.25">
      <c r="A125" s="244" t="s">
        <v>313</v>
      </c>
      <c r="B125" s="210">
        <v>20</v>
      </c>
      <c r="C125" s="227" t="s">
        <v>355</v>
      </c>
      <c r="D125" s="403">
        <v>4</v>
      </c>
      <c r="E125" s="403" t="str">
        <f t="shared" si="4"/>
        <v>05CH01274404</v>
      </c>
      <c r="F125" s="389">
        <v>5000000077</v>
      </c>
      <c r="G125" s="389" t="s">
        <v>313</v>
      </c>
      <c r="H125" s="389" t="str">
        <f t="shared" si="3"/>
        <v>7000577847-010</v>
      </c>
      <c r="I125" s="389">
        <v>7000577847</v>
      </c>
      <c r="J125" s="389">
        <v>10</v>
      </c>
      <c r="K125" s="389" t="s">
        <v>1496</v>
      </c>
      <c r="L125" s="389" t="str">
        <f t="shared" si="5"/>
        <v>WOOD COUNTY HEAD START-WR WEST CTR</v>
      </c>
      <c r="M125" s="389"/>
      <c r="N125" s="389" t="s">
        <v>1808</v>
      </c>
      <c r="O125" s="389" t="s">
        <v>1497</v>
      </c>
      <c r="P125" s="389" t="s">
        <v>428</v>
      </c>
      <c r="Q125" s="389" t="s">
        <v>1498</v>
      </c>
      <c r="R125" s="389" t="s">
        <v>1499</v>
      </c>
      <c r="S125" s="389" t="s">
        <v>433</v>
      </c>
      <c r="T125" s="389" t="s">
        <v>1500</v>
      </c>
      <c r="U125" s="389">
        <v>71</v>
      </c>
      <c r="V125" s="389" t="s">
        <v>854</v>
      </c>
    </row>
    <row r="126" spans="1:22" ht="15" x14ac:dyDescent="0.25">
      <c r="A126" s="244" t="s">
        <v>315</v>
      </c>
      <c r="B126" s="210">
        <v>22</v>
      </c>
      <c r="C126" s="227" t="s">
        <v>357</v>
      </c>
      <c r="D126" s="403">
        <v>1</v>
      </c>
      <c r="E126" s="403" t="str">
        <f t="shared" si="4"/>
        <v>05CH01302001</v>
      </c>
      <c r="F126" s="389">
        <v>5000000057</v>
      </c>
      <c r="G126" s="389" t="s">
        <v>996</v>
      </c>
      <c r="H126" s="389" t="str">
        <f t="shared" si="3"/>
        <v>4000558704-001</v>
      </c>
      <c r="I126" s="389">
        <v>4000558704</v>
      </c>
      <c r="J126" s="389">
        <v>1</v>
      </c>
      <c r="K126" s="389" t="s">
        <v>997</v>
      </c>
      <c r="L126" s="389" t="str">
        <f t="shared" si="5"/>
        <v>LA CASA DE ESPERANZA</v>
      </c>
      <c r="M126" s="389"/>
      <c r="N126" s="389" t="s">
        <v>1706</v>
      </c>
      <c r="O126" s="389" t="s">
        <v>998</v>
      </c>
      <c r="P126" s="389" t="s">
        <v>428</v>
      </c>
      <c r="Q126" s="389" t="s">
        <v>999</v>
      </c>
      <c r="R126" s="389" t="s">
        <v>1000</v>
      </c>
      <c r="S126" s="389" t="s">
        <v>433</v>
      </c>
      <c r="T126" s="389" t="s">
        <v>1001</v>
      </c>
      <c r="U126" s="389">
        <v>67</v>
      </c>
      <c r="V126" s="389" t="s">
        <v>1002</v>
      </c>
    </row>
    <row r="127" spans="1:22" ht="15" x14ac:dyDescent="0.25">
      <c r="A127" s="244" t="s">
        <v>316</v>
      </c>
      <c r="B127" s="210">
        <v>23</v>
      </c>
      <c r="C127" s="227" t="s">
        <v>358</v>
      </c>
      <c r="D127" s="403">
        <v>1</v>
      </c>
      <c r="E127" s="403" t="str">
        <f t="shared" si="4"/>
        <v>05CH01302101</v>
      </c>
      <c r="F127" s="389">
        <v>5000000043</v>
      </c>
      <c r="G127" s="389" t="s">
        <v>550</v>
      </c>
      <c r="H127" s="389" t="str">
        <f t="shared" si="3"/>
        <v>4000577814-001</v>
      </c>
      <c r="I127" s="389">
        <v>4000577814</v>
      </c>
      <c r="J127" s="389">
        <v>1</v>
      </c>
      <c r="K127" s="389" t="s">
        <v>562</v>
      </c>
      <c r="L127" s="389" t="str">
        <f t="shared" si="5"/>
        <v>WESTOSHA HEAD START</v>
      </c>
      <c r="M127" s="389"/>
      <c r="N127" s="389" t="s">
        <v>1622</v>
      </c>
      <c r="O127" s="389" t="s">
        <v>563</v>
      </c>
      <c r="P127" s="389" t="s">
        <v>564</v>
      </c>
      <c r="Q127" s="389" t="s">
        <v>565</v>
      </c>
      <c r="R127" s="389" t="s">
        <v>566</v>
      </c>
      <c r="S127" s="389" t="s">
        <v>433</v>
      </c>
      <c r="T127" s="389" t="s">
        <v>567</v>
      </c>
      <c r="U127" s="389">
        <v>30</v>
      </c>
      <c r="V127" s="389" t="s">
        <v>568</v>
      </c>
    </row>
    <row r="128" spans="1:22" ht="15" x14ac:dyDescent="0.25">
      <c r="A128" s="244" t="s">
        <v>316</v>
      </c>
      <c r="B128" s="210">
        <v>23</v>
      </c>
      <c r="C128" s="227" t="s">
        <v>358</v>
      </c>
      <c r="D128" s="403">
        <v>2</v>
      </c>
      <c r="E128" s="403" t="str">
        <f t="shared" si="4"/>
        <v>05CH01302102</v>
      </c>
      <c r="F128" s="389">
        <v>5000000043</v>
      </c>
      <c r="G128" s="389" t="s">
        <v>550</v>
      </c>
      <c r="H128" s="389" t="str">
        <f t="shared" si="3"/>
        <v>4000577814-002</v>
      </c>
      <c r="I128" s="389">
        <v>4000577814</v>
      </c>
      <c r="J128" s="389">
        <v>2</v>
      </c>
      <c r="K128" s="389" t="s">
        <v>569</v>
      </c>
      <c r="L128" s="389" t="str">
        <f t="shared" si="5"/>
        <v>JEFFERSON CO HEAD START CESA 2</v>
      </c>
      <c r="M128" s="389"/>
      <c r="N128" s="389" t="s">
        <v>1623</v>
      </c>
      <c r="O128" s="389" t="s">
        <v>570</v>
      </c>
      <c r="P128" s="389" t="s">
        <v>428</v>
      </c>
      <c r="Q128" s="389" t="s">
        <v>571</v>
      </c>
      <c r="R128" s="389" t="s">
        <v>572</v>
      </c>
      <c r="S128" s="389" t="s">
        <v>433</v>
      </c>
      <c r="T128" s="389" t="s">
        <v>573</v>
      </c>
      <c r="U128" s="389">
        <v>28</v>
      </c>
      <c r="V128" s="389" t="s">
        <v>556</v>
      </c>
    </row>
    <row r="129" spans="1:22" ht="15" x14ac:dyDescent="0.25">
      <c r="A129" s="244" t="s">
        <v>316</v>
      </c>
      <c r="B129" s="210">
        <v>23</v>
      </c>
      <c r="C129" s="227" t="s">
        <v>358</v>
      </c>
      <c r="D129" s="403">
        <v>3</v>
      </c>
      <c r="E129" s="403" t="str">
        <f t="shared" si="4"/>
        <v>05CH01302103</v>
      </c>
      <c r="F129" s="389">
        <v>5000000043</v>
      </c>
      <c r="G129" s="389" t="s">
        <v>550</v>
      </c>
      <c r="H129" s="389" t="str">
        <f t="shared" si="3"/>
        <v>4000577814-004</v>
      </c>
      <c r="I129" s="389">
        <v>4000577814</v>
      </c>
      <c r="J129" s="389">
        <v>4</v>
      </c>
      <c r="K129" s="389" t="s">
        <v>578</v>
      </c>
      <c r="L129" s="389" t="str">
        <f t="shared" si="5"/>
        <v>JEFFERSON CO HEAD START - WATERTOWN</v>
      </c>
      <c r="M129" s="389"/>
      <c r="N129" s="389" t="s">
        <v>1625</v>
      </c>
      <c r="O129" s="389" t="s">
        <v>579</v>
      </c>
      <c r="P129" s="389" t="s">
        <v>428</v>
      </c>
      <c r="Q129" s="389" t="s">
        <v>580</v>
      </c>
      <c r="R129" s="389" t="s">
        <v>581</v>
      </c>
      <c r="S129" s="389" t="s">
        <v>433</v>
      </c>
      <c r="T129" s="389" t="s">
        <v>582</v>
      </c>
      <c r="U129" s="389">
        <v>28</v>
      </c>
      <c r="V129" s="389" t="s">
        <v>556</v>
      </c>
    </row>
    <row r="130" spans="1:22" ht="15" x14ac:dyDescent="0.25">
      <c r="A130" s="244" t="s">
        <v>316</v>
      </c>
      <c r="B130" s="210">
        <v>23</v>
      </c>
      <c r="C130" s="227" t="s">
        <v>358</v>
      </c>
      <c r="D130" s="403">
        <v>4</v>
      </c>
      <c r="E130" s="403" t="str">
        <f t="shared" si="4"/>
        <v>05CH01302104</v>
      </c>
      <c r="F130" s="389">
        <v>5000000043</v>
      </c>
      <c r="G130" s="389" t="s">
        <v>550</v>
      </c>
      <c r="H130" s="389" t="str">
        <f t="shared" si="3"/>
        <v>4000577814-008</v>
      </c>
      <c r="I130" s="389">
        <v>4000577814</v>
      </c>
      <c r="J130" s="389">
        <v>8</v>
      </c>
      <c r="K130" s="389" t="s">
        <v>557</v>
      </c>
      <c r="L130" s="389" t="str">
        <f t="shared" si="5"/>
        <v>JEFFERSON COUNTY HEAD START - EAST</v>
      </c>
      <c r="M130" s="389"/>
      <c r="N130" s="389" t="s">
        <v>1621</v>
      </c>
      <c r="O130" s="389" t="s">
        <v>558</v>
      </c>
      <c r="P130" s="389" t="s">
        <v>428</v>
      </c>
      <c r="Q130" s="389" t="s">
        <v>559</v>
      </c>
      <c r="R130" s="389" t="s">
        <v>560</v>
      </c>
      <c r="S130" s="389" t="s">
        <v>433</v>
      </c>
      <c r="T130" s="389" t="s">
        <v>561</v>
      </c>
      <c r="U130" s="389">
        <v>28</v>
      </c>
      <c r="V130" s="389" t="s">
        <v>556</v>
      </c>
    </row>
    <row r="131" spans="1:22" ht="15" x14ac:dyDescent="0.25">
      <c r="A131" s="244" t="s">
        <v>316</v>
      </c>
      <c r="B131" s="210">
        <v>23</v>
      </c>
      <c r="C131" s="227" t="s">
        <v>358</v>
      </c>
      <c r="D131" s="403">
        <v>5</v>
      </c>
      <c r="E131" s="403" t="str">
        <f t="shared" si="4"/>
        <v>05CH01302105</v>
      </c>
      <c r="F131" s="389">
        <v>5000000043</v>
      </c>
      <c r="G131" s="389" t="s">
        <v>550</v>
      </c>
      <c r="H131" s="389" t="str">
        <f t="shared" ref="H131:H194" si="6">TEXT(I131,"0000000000")&amp;"-"&amp;TEXT(J131,"000")</f>
        <v>4000577814-015</v>
      </c>
      <c r="I131" s="389">
        <v>4000577814</v>
      </c>
      <c r="J131" s="389">
        <v>15</v>
      </c>
      <c r="K131" s="389" t="s">
        <v>574</v>
      </c>
      <c r="L131" s="389" t="str">
        <f t="shared" si="5"/>
        <v>JEFFERSON COUNTY HEAD START CESA 2</v>
      </c>
      <c r="M131" s="389"/>
      <c r="N131" s="389" t="s">
        <v>1624</v>
      </c>
      <c r="O131" s="389" t="s">
        <v>575</v>
      </c>
      <c r="P131" s="389" t="s">
        <v>428</v>
      </c>
      <c r="Q131" s="389" t="s">
        <v>576</v>
      </c>
      <c r="R131" s="389" t="s">
        <v>572</v>
      </c>
      <c r="S131" s="389" t="s">
        <v>433</v>
      </c>
      <c r="T131" s="389" t="s">
        <v>577</v>
      </c>
      <c r="U131" s="389">
        <v>28</v>
      </c>
      <c r="V131" s="389" t="s">
        <v>556</v>
      </c>
    </row>
    <row r="132" spans="1:22" ht="15" x14ac:dyDescent="0.25">
      <c r="A132" s="244" t="s">
        <v>316</v>
      </c>
      <c r="B132" s="210">
        <v>23</v>
      </c>
      <c r="C132" s="227" t="s">
        <v>358</v>
      </c>
      <c r="D132" s="403">
        <v>6</v>
      </c>
      <c r="E132" s="403" t="str">
        <f t="shared" ref="E132:E195" si="7">C132&amp;TEXT(D132,"00")</f>
        <v>05CH01302106</v>
      </c>
      <c r="F132" s="389">
        <v>5000000043</v>
      </c>
      <c r="G132" s="389" t="s">
        <v>550</v>
      </c>
      <c r="H132" s="389" t="str">
        <f t="shared" si="6"/>
        <v>4000577814-016</v>
      </c>
      <c r="I132" s="389">
        <v>4000577814</v>
      </c>
      <c r="J132" s="389">
        <v>16</v>
      </c>
      <c r="K132" s="389" t="s">
        <v>583</v>
      </c>
      <c r="L132" s="389" t="str">
        <f t="shared" ref="L132:L195" si="8">IF(M132="",N132,M132)</f>
        <v>JEFFERSON COUNTY HEAD START</v>
      </c>
      <c r="M132" s="389"/>
      <c r="N132" s="389" t="s">
        <v>1626</v>
      </c>
      <c r="O132" s="389" t="s">
        <v>584</v>
      </c>
      <c r="P132" s="389" t="s">
        <v>428</v>
      </c>
      <c r="Q132" s="389" t="s">
        <v>585</v>
      </c>
      <c r="R132" s="389" t="s">
        <v>560</v>
      </c>
      <c r="S132" s="389" t="s">
        <v>433</v>
      </c>
      <c r="T132" s="389" t="s">
        <v>586</v>
      </c>
      <c r="U132" s="389">
        <v>28</v>
      </c>
      <c r="V132" s="389" t="s">
        <v>556</v>
      </c>
    </row>
    <row r="133" spans="1:22" ht="15" x14ac:dyDescent="0.25">
      <c r="A133" s="244" t="s">
        <v>316</v>
      </c>
      <c r="B133" s="210">
        <v>23</v>
      </c>
      <c r="C133" s="227" t="s">
        <v>358</v>
      </c>
      <c r="D133" s="403">
        <v>7</v>
      </c>
      <c r="E133" s="403" t="str">
        <f t="shared" si="7"/>
        <v>05CH01302107</v>
      </c>
      <c r="F133" s="389">
        <v>5000000043</v>
      </c>
      <c r="G133" s="389" t="s">
        <v>550</v>
      </c>
      <c r="H133" s="389" t="str">
        <f t="shared" si="6"/>
        <v>4000577814-017</v>
      </c>
      <c r="I133" s="389">
        <v>4000577814</v>
      </c>
      <c r="J133" s="389">
        <v>17</v>
      </c>
      <c r="K133" s="389" t="s">
        <v>551</v>
      </c>
      <c r="L133" s="389" t="str">
        <f t="shared" si="8"/>
        <v>LAKE MILLS HEAD START</v>
      </c>
      <c r="M133" s="389"/>
      <c r="N133" s="389" t="s">
        <v>1620</v>
      </c>
      <c r="O133" s="389" t="s">
        <v>552</v>
      </c>
      <c r="P133" s="389" t="s">
        <v>428</v>
      </c>
      <c r="Q133" s="389" t="s">
        <v>553</v>
      </c>
      <c r="R133" s="389" t="s">
        <v>554</v>
      </c>
      <c r="S133" s="389" t="s">
        <v>433</v>
      </c>
      <c r="T133" s="389" t="s">
        <v>555</v>
      </c>
      <c r="U133" s="389">
        <v>28</v>
      </c>
      <c r="V133" s="389" t="s">
        <v>556</v>
      </c>
    </row>
    <row r="134" spans="1:22" ht="15" x14ac:dyDescent="0.25">
      <c r="A134" s="244" t="s">
        <v>318</v>
      </c>
      <c r="B134" s="210">
        <v>25</v>
      </c>
      <c r="C134" s="227" t="s">
        <v>360</v>
      </c>
      <c r="D134" s="403">
        <v>1</v>
      </c>
      <c r="E134" s="403" t="str">
        <f t="shared" si="7"/>
        <v>05CH01315701</v>
      </c>
      <c r="F134" s="389">
        <v>5000000047</v>
      </c>
      <c r="G134" s="389" t="s">
        <v>318</v>
      </c>
      <c r="H134" s="389" t="str">
        <f t="shared" si="6"/>
        <v>0000571280-001</v>
      </c>
      <c r="I134" s="389">
        <v>571280</v>
      </c>
      <c r="J134" s="389">
        <v>1</v>
      </c>
      <c r="K134" s="389" t="s">
        <v>753</v>
      </c>
      <c r="L134" s="389" t="str">
        <f t="shared" si="8"/>
        <v>ELCHO EARLY LEARNING CENTER</v>
      </c>
      <c r="M134" s="389"/>
      <c r="N134" s="389" t="s">
        <v>1657</v>
      </c>
      <c r="O134" s="389" t="s">
        <v>754</v>
      </c>
      <c r="P134" s="389" t="s">
        <v>428</v>
      </c>
      <c r="Q134" s="389" t="s">
        <v>755</v>
      </c>
      <c r="R134" s="389" t="s">
        <v>756</v>
      </c>
      <c r="S134" s="389" t="s">
        <v>433</v>
      </c>
      <c r="T134" s="389" t="s">
        <v>757</v>
      </c>
      <c r="U134" s="389">
        <v>34</v>
      </c>
      <c r="V134" s="389" t="s">
        <v>758</v>
      </c>
    </row>
    <row r="135" spans="1:22" ht="15" x14ac:dyDescent="0.25">
      <c r="A135" s="244" t="s">
        <v>318</v>
      </c>
      <c r="B135" s="210">
        <v>25</v>
      </c>
      <c r="C135" s="227" t="s">
        <v>360</v>
      </c>
      <c r="D135" s="403">
        <v>2</v>
      </c>
      <c r="E135" s="403" t="str">
        <f t="shared" si="7"/>
        <v>05CH01315702</v>
      </c>
      <c r="F135" s="389">
        <v>5000000047</v>
      </c>
      <c r="G135" s="389" t="s">
        <v>318</v>
      </c>
      <c r="H135" s="389" t="str">
        <f t="shared" si="6"/>
        <v>1000589001-001</v>
      </c>
      <c r="I135" s="389">
        <v>1000589001</v>
      </c>
      <c r="J135" s="389">
        <v>1</v>
      </c>
      <c r="K135" s="389" t="s">
        <v>731</v>
      </c>
      <c r="L135" s="389" t="str">
        <f t="shared" si="8"/>
        <v>EARLY CHILDHOOD ACADEMY INC</v>
      </c>
      <c r="M135" s="389"/>
      <c r="N135" s="389" t="s">
        <v>1653</v>
      </c>
      <c r="O135" s="389" t="s">
        <v>732</v>
      </c>
      <c r="P135" s="389" t="s">
        <v>428</v>
      </c>
      <c r="Q135" s="389" t="s">
        <v>733</v>
      </c>
      <c r="R135" s="389" t="s">
        <v>734</v>
      </c>
      <c r="S135" s="389" t="s">
        <v>433</v>
      </c>
      <c r="T135" s="389" t="s">
        <v>735</v>
      </c>
      <c r="U135" s="389">
        <v>43</v>
      </c>
      <c r="V135" s="389" t="s">
        <v>736</v>
      </c>
    </row>
    <row r="136" spans="1:22" ht="15" x14ac:dyDescent="0.25">
      <c r="A136" s="244" t="s">
        <v>318</v>
      </c>
      <c r="B136" s="210">
        <v>25</v>
      </c>
      <c r="C136" s="227" t="s">
        <v>360</v>
      </c>
      <c r="D136" s="403">
        <v>3</v>
      </c>
      <c r="E136" s="403" t="str">
        <f t="shared" si="7"/>
        <v>05CH01315703</v>
      </c>
      <c r="F136" s="389">
        <v>5000000047</v>
      </c>
      <c r="G136" s="389" t="s">
        <v>318</v>
      </c>
      <c r="H136" s="389" t="str">
        <f t="shared" si="6"/>
        <v>4000564934-001</v>
      </c>
      <c r="I136" s="389">
        <v>4000564934</v>
      </c>
      <c r="J136" s="389">
        <v>1</v>
      </c>
      <c r="K136" s="389" t="s">
        <v>759</v>
      </c>
      <c r="L136" s="389" t="str">
        <f t="shared" si="8"/>
        <v>ANTIGO HEAD START</v>
      </c>
      <c r="M136" s="389"/>
      <c r="N136" s="389" t="s">
        <v>1658</v>
      </c>
      <c r="O136" s="389" t="s">
        <v>760</v>
      </c>
      <c r="P136" s="389" t="s">
        <v>428</v>
      </c>
      <c r="Q136" s="389" t="s">
        <v>761</v>
      </c>
      <c r="R136" s="389" t="s">
        <v>762</v>
      </c>
      <c r="S136" s="389" t="s">
        <v>433</v>
      </c>
      <c r="T136" s="389" t="s">
        <v>763</v>
      </c>
      <c r="U136" s="389">
        <v>34</v>
      </c>
      <c r="V136" s="389" t="s">
        <v>758</v>
      </c>
    </row>
    <row r="137" spans="1:22" ht="15" x14ac:dyDescent="0.25">
      <c r="A137" s="244" t="s">
        <v>318</v>
      </c>
      <c r="B137" s="210">
        <v>25</v>
      </c>
      <c r="C137" s="227" t="s">
        <v>360</v>
      </c>
      <c r="D137" s="403">
        <v>4</v>
      </c>
      <c r="E137" s="403" t="str">
        <f t="shared" si="7"/>
        <v>05CH01315704</v>
      </c>
      <c r="F137" s="389">
        <v>5000000047</v>
      </c>
      <c r="G137" s="389" t="s">
        <v>318</v>
      </c>
      <c r="H137" s="389" t="str">
        <f t="shared" si="6"/>
        <v>4000564934-006</v>
      </c>
      <c r="I137" s="389">
        <v>4000564934</v>
      </c>
      <c r="J137" s="389">
        <v>6</v>
      </c>
      <c r="K137" s="389" t="s">
        <v>743</v>
      </c>
      <c r="L137" s="389" t="str">
        <f t="shared" si="8"/>
        <v>RHINELANDER HEAD START</v>
      </c>
      <c r="M137" s="389"/>
      <c r="N137" s="389" t="s">
        <v>1655</v>
      </c>
      <c r="O137" s="389" t="s">
        <v>744</v>
      </c>
      <c r="P137" s="389" t="s">
        <v>428</v>
      </c>
      <c r="Q137" s="389" t="s">
        <v>745</v>
      </c>
      <c r="R137" s="389" t="s">
        <v>734</v>
      </c>
      <c r="S137" s="389" t="s">
        <v>433</v>
      </c>
      <c r="T137" s="389" t="s">
        <v>746</v>
      </c>
      <c r="U137" s="389">
        <v>43</v>
      </c>
      <c r="V137" s="389" t="s">
        <v>736</v>
      </c>
    </row>
    <row r="138" spans="1:22" ht="15" x14ac:dyDescent="0.25">
      <c r="A138" s="244" t="s">
        <v>318</v>
      </c>
      <c r="B138" s="210">
        <v>25</v>
      </c>
      <c r="C138" s="227" t="s">
        <v>360</v>
      </c>
      <c r="D138" s="403">
        <v>5</v>
      </c>
      <c r="E138" s="403" t="str">
        <f t="shared" si="7"/>
        <v>05CH01315705</v>
      </c>
      <c r="F138" s="389">
        <v>5000000047</v>
      </c>
      <c r="G138" s="389" t="s">
        <v>318</v>
      </c>
      <c r="H138" s="389" t="str">
        <f t="shared" si="6"/>
        <v>4000564934-007</v>
      </c>
      <c r="I138" s="389">
        <v>4000564934</v>
      </c>
      <c r="J138" s="389">
        <v>7</v>
      </c>
      <c r="K138" s="389" t="s">
        <v>747</v>
      </c>
      <c r="L138" s="389" t="str">
        <f t="shared" si="8"/>
        <v>WABENO HEAD START</v>
      </c>
      <c r="M138" s="389"/>
      <c r="N138" s="389" t="s">
        <v>1656</v>
      </c>
      <c r="O138" s="389" t="s">
        <v>748</v>
      </c>
      <c r="P138" s="389" t="s">
        <v>428</v>
      </c>
      <c r="Q138" s="389" t="s">
        <v>749</v>
      </c>
      <c r="R138" s="389" t="s">
        <v>750</v>
      </c>
      <c r="S138" s="389" t="s">
        <v>433</v>
      </c>
      <c r="T138" s="389" t="s">
        <v>751</v>
      </c>
      <c r="U138" s="389">
        <v>21</v>
      </c>
      <c r="V138" s="389" t="s">
        <v>752</v>
      </c>
    </row>
    <row r="139" spans="1:22" ht="15" x14ac:dyDescent="0.25">
      <c r="A139" s="244" t="s">
        <v>318</v>
      </c>
      <c r="B139" s="210">
        <v>25</v>
      </c>
      <c r="C139" s="227" t="s">
        <v>360</v>
      </c>
      <c r="D139" s="403">
        <v>6</v>
      </c>
      <c r="E139" s="403" t="str">
        <f t="shared" si="7"/>
        <v>05CH01315706</v>
      </c>
      <c r="F139" s="389">
        <v>5000000047</v>
      </c>
      <c r="G139" s="389" t="s">
        <v>318</v>
      </c>
      <c r="H139" s="389" t="str">
        <f t="shared" si="6"/>
        <v>4000564934-014</v>
      </c>
      <c r="I139" s="389">
        <v>4000564934</v>
      </c>
      <c r="J139" s="389">
        <v>14</v>
      </c>
      <c r="K139" s="389" t="s">
        <v>725</v>
      </c>
      <c r="L139" s="389" t="str">
        <f t="shared" si="8"/>
        <v>STURGEON BAY HEAD START</v>
      </c>
      <c r="M139" s="389"/>
      <c r="N139" s="389" t="s">
        <v>1652</v>
      </c>
      <c r="O139" s="389" t="s">
        <v>726</v>
      </c>
      <c r="P139" s="389" t="s">
        <v>428</v>
      </c>
      <c r="Q139" s="389" t="s">
        <v>727</v>
      </c>
      <c r="R139" s="389" t="s">
        <v>728</v>
      </c>
      <c r="S139" s="389" t="s">
        <v>433</v>
      </c>
      <c r="T139" s="389" t="s">
        <v>729</v>
      </c>
      <c r="U139" s="389">
        <v>15</v>
      </c>
      <c r="V139" s="389" t="s">
        <v>730</v>
      </c>
    </row>
    <row r="140" spans="1:22" ht="15" x14ac:dyDescent="0.25">
      <c r="A140" s="244" t="s">
        <v>318</v>
      </c>
      <c r="B140" s="210">
        <v>25</v>
      </c>
      <c r="C140" s="227" t="s">
        <v>360</v>
      </c>
      <c r="D140" s="403">
        <v>7</v>
      </c>
      <c r="E140" s="403" t="str">
        <f t="shared" si="7"/>
        <v>05CH01315707</v>
      </c>
      <c r="F140" s="389">
        <v>5000000047</v>
      </c>
      <c r="G140" s="389" t="s">
        <v>318</v>
      </c>
      <c r="H140" s="389" t="str">
        <f t="shared" si="6"/>
        <v>4000564934-015</v>
      </c>
      <c r="I140" s="389">
        <v>4000564934</v>
      </c>
      <c r="J140" s="389">
        <v>15</v>
      </c>
      <c r="K140" s="389" t="s">
        <v>764</v>
      </c>
      <c r="L140" s="389" t="str">
        <f t="shared" si="8"/>
        <v>EAGLE RIVER HEAD START</v>
      </c>
      <c r="M140" s="389"/>
      <c r="N140" s="389" t="s">
        <v>1659</v>
      </c>
      <c r="O140" s="389" t="s">
        <v>765</v>
      </c>
      <c r="P140" s="389" t="s">
        <v>766</v>
      </c>
      <c r="Q140" s="389" t="s">
        <v>767</v>
      </c>
      <c r="R140" s="389" t="s">
        <v>768</v>
      </c>
      <c r="S140" s="389" t="s">
        <v>433</v>
      </c>
      <c r="T140" s="389" t="s">
        <v>769</v>
      </c>
      <c r="U140" s="389">
        <v>63</v>
      </c>
      <c r="V140" s="389" t="s">
        <v>770</v>
      </c>
    </row>
    <row r="141" spans="1:22" ht="15" x14ac:dyDescent="0.25">
      <c r="A141" s="244" t="s">
        <v>318</v>
      </c>
      <c r="B141" s="210">
        <v>25</v>
      </c>
      <c r="C141" s="227" t="s">
        <v>360</v>
      </c>
      <c r="D141" s="403">
        <v>8</v>
      </c>
      <c r="E141" s="403" t="str">
        <f t="shared" si="7"/>
        <v>05CH01315708</v>
      </c>
      <c r="F141" s="389">
        <v>5000000047</v>
      </c>
      <c r="G141" s="389" t="s">
        <v>318</v>
      </c>
      <c r="H141" s="389" t="str">
        <f t="shared" si="6"/>
        <v>4000564934-029</v>
      </c>
      <c r="I141" s="389">
        <v>4000564934</v>
      </c>
      <c r="J141" s="389">
        <v>29</v>
      </c>
      <c r="K141" s="389" t="s">
        <v>737</v>
      </c>
      <c r="L141" s="389" t="str">
        <f t="shared" si="8"/>
        <v>TOMAHAWK HEAD START</v>
      </c>
      <c r="M141" s="389"/>
      <c r="N141" s="389" t="s">
        <v>1654</v>
      </c>
      <c r="O141" s="389" t="s">
        <v>738</v>
      </c>
      <c r="P141" s="389" t="s">
        <v>428</v>
      </c>
      <c r="Q141" s="389" t="s">
        <v>739</v>
      </c>
      <c r="R141" s="389" t="s">
        <v>740</v>
      </c>
      <c r="S141" s="389" t="s">
        <v>433</v>
      </c>
      <c r="T141" s="389" t="s">
        <v>741</v>
      </c>
      <c r="U141" s="389">
        <v>35</v>
      </c>
      <c r="V141" s="389" t="s">
        <v>742</v>
      </c>
    </row>
    <row r="142" spans="1:22" ht="15" x14ac:dyDescent="0.25">
      <c r="A142" s="244" t="s">
        <v>318</v>
      </c>
      <c r="B142" s="210">
        <v>25</v>
      </c>
      <c r="C142" s="227" t="s">
        <v>360</v>
      </c>
      <c r="D142" s="403">
        <v>9</v>
      </c>
      <c r="E142" s="403" t="str">
        <f t="shared" si="7"/>
        <v>05CH01315709</v>
      </c>
      <c r="F142" s="389">
        <v>5000000047</v>
      </c>
      <c r="G142" s="389" t="s">
        <v>318</v>
      </c>
      <c r="H142" s="389" t="str">
        <f t="shared" si="6"/>
        <v>4000564934-032</v>
      </c>
      <c r="I142" s="389">
        <v>4000564934</v>
      </c>
      <c r="J142" s="389">
        <v>32</v>
      </c>
      <c r="K142" s="389" t="s">
        <v>719</v>
      </c>
      <c r="L142" s="389" t="str">
        <f t="shared" si="8"/>
        <v>OCONTO HEAD START CENTER</v>
      </c>
      <c r="M142" s="389"/>
      <c r="N142" s="389" t="s">
        <v>1651</v>
      </c>
      <c r="O142" s="389" t="s">
        <v>720</v>
      </c>
      <c r="P142" s="389" t="s">
        <v>428</v>
      </c>
      <c r="Q142" s="389" t="s">
        <v>721</v>
      </c>
      <c r="R142" s="389" t="s">
        <v>722</v>
      </c>
      <c r="S142" s="389" t="s">
        <v>433</v>
      </c>
      <c r="T142" s="389" t="s">
        <v>723</v>
      </c>
      <c r="U142" s="389">
        <v>42</v>
      </c>
      <c r="V142" s="389" t="s">
        <v>724</v>
      </c>
    </row>
    <row r="143" spans="1:22" ht="15" x14ac:dyDescent="0.25">
      <c r="A143" s="244" t="s">
        <v>318</v>
      </c>
      <c r="B143" s="210">
        <v>25</v>
      </c>
      <c r="C143" s="227" t="s">
        <v>360</v>
      </c>
      <c r="D143" s="403">
        <v>10</v>
      </c>
      <c r="E143" s="403" t="str">
        <f t="shared" si="7"/>
        <v>05CH01315710</v>
      </c>
      <c r="F143" s="389">
        <v>5000000047</v>
      </c>
      <c r="G143" s="389" t="s">
        <v>318</v>
      </c>
      <c r="H143" s="389" t="str">
        <f t="shared" si="6"/>
        <v>4000564934-036</v>
      </c>
      <c r="I143" s="389">
        <v>4000564934</v>
      </c>
      <c r="J143" s="389">
        <v>36</v>
      </c>
      <c r="K143" s="389" t="s">
        <v>776</v>
      </c>
      <c r="L143" s="389" t="str">
        <f t="shared" si="8"/>
        <v>CRANDON HEAD START</v>
      </c>
      <c r="M143" s="389"/>
      <c r="N143" s="389" t="s">
        <v>1661</v>
      </c>
      <c r="O143" s="389" t="s">
        <v>777</v>
      </c>
      <c r="P143" s="389" t="s">
        <v>428</v>
      </c>
      <c r="Q143" s="389" t="s">
        <v>778</v>
      </c>
      <c r="R143" s="389" t="s">
        <v>779</v>
      </c>
      <c r="S143" s="389" t="s">
        <v>433</v>
      </c>
      <c r="T143" s="389" t="s">
        <v>780</v>
      </c>
      <c r="U143" s="389">
        <v>21</v>
      </c>
      <c r="V143" s="389" t="s">
        <v>752</v>
      </c>
    </row>
    <row r="144" spans="1:22" ht="15" x14ac:dyDescent="0.25">
      <c r="A144" s="244" t="s">
        <v>318</v>
      </c>
      <c r="B144" s="210">
        <v>25</v>
      </c>
      <c r="C144" s="227" t="s">
        <v>360</v>
      </c>
      <c r="D144" s="403">
        <v>11</v>
      </c>
      <c r="E144" s="403" t="str">
        <f t="shared" si="7"/>
        <v>05CH01315711</v>
      </c>
      <c r="F144" s="389">
        <v>5000000047</v>
      </c>
      <c r="G144" s="389" t="s">
        <v>318</v>
      </c>
      <c r="H144" s="389" t="str">
        <f t="shared" si="6"/>
        <v>4000564934-037</v>
      </c>
      <c r="I144" s="389">
        <v>4000564934</v>
      </c>
      <c r="J144" s="389">
        <v>37</v>
      </c>
      <c r="K144" s="389" t="s">
        <v>781</v>
      </c>
      <c r="L144" s="389" t="str">
        <f t="shared" si="8"/>
        <v>MARINETTE HEAD START</v>
      </c>
      <c r="M144" s="389"/>
      <c r="N144" s="389" t="s">
        <v>1662</v>
      </c>
      <c r="O144" s="389" t="s">
        <v>782</v>
      </c>
      <c r="P144" s="389" t="s">
        <v>428</v>
      </c>
      <c r="Q144" s="389" t="s">
        <v>783</v>
      </c>
      <c r="R144" s="389" t="s">
        <v>707</v>
      </c>
      <c r="S144" s="389" t="s">
        <v>433</v>
      </c>
      <c r="T144" s="389" t="s">
        <v>784</v>
      </c>
      <c r="U144" s="389">
        <v>38</v>
      </c>
      <c r="V144" s="389" t="s">
        <v>709</v>
      </c>
    </row>
    <row r="145" spans="1:22" ht="15" x14ac:dyDescent="0.25">
      <c r="A145" s="244" t="s">
        <v>318</v>
      </c>
      <c r="B145" s="210">
        <v>25</v>
      </c>
      <c r="C145" s="227" t="s">
        <v>360</v>
      </c>
      <c r="D145" s="403">
        <v>12</v>
      </c>
      <c r="E145" s="403" t="str">
        <f t="shared" si="7"/>
        <v>05CH01315712</v>
      </c>
      <c r="F145" s="389">
        <v>5000000047</v>
      </c>
      <c r="G145" s="389" t="s">
        <v>318</v>
      </c>
      <c r="H145" s="389" t="str">
        <f t="shared" si="6"/>
        <v>6000588096-001</v>
      </c>
      <c r="I145" s="389">
        <v>6000588096</v>
      </c>
      <c r="J145" s="389">
        <v>1</v>
      </c>
      <c r="K145" s="389" t="s">
        <v>710</v>
      </c>
      <c r="L145" s="389" t="str">
        <f t="shared" si="8"/>
        <v>KIDS R US UNIVERSITY LLC</v>
      </c>
      <c r="M145" s="389"/>
      <c r="N145" s="389" t="s">
        <v>1650</v>
      </c>
      <c r="O145" s="389" t="s">
        <v>711</v>
      </c>
      <c r="P145" s="389" t="s">
        <v>428</v>
      </c>
      <c r="Q145" s="389" t="s">
        <v>712</v>
      </c>
      <c r="R145" s="389" t="s">
        <v>707</v>
      </c>
      <c r="S145" s="389" t="s">
        <v>433</v>
      </c>
      <c r="T145" s="389" t="s">
        <v>713</v>
      </c>
      <c r="U145" s="389">
        <v>38</v>
      </c>
      <c r="V145" s="389" t="s">
        <v>709</v>
      </c>
    </row>
    <row r="146" spans="1:22" ht="15" x14ac:dyDescent="0.25">
      <c r="A146" s="244" t="s">
        <v>318</v>
      </c>
      <c r="B146" s="210">
        <v>25</v>
      </c>
      <c r="C146" s="227" t="s">
        <v>360</v>
      </c>
      <c r="D146" s="403">
        <v>13</v>
      </c>
      <c r="E146" s="403" t="str">
        <f t="shared" si="7"/>
        <v>05CH01315713</v>
      </c>
      <c r="F146" s="389">
        <v>5000000047</v>
      </c>
      <c r="G146" s="389" t="s">
        <v>318</v>
      </c>
      <c r="H146" s="389" t="str">
        <f t="shared" si="6"/>
        <v>6000588096-004</v>
      </c>
      <c r="I146" s="389">
        <v>6000588096</v>
      </c>
      <c r="J146" s="389">
        <v>4</v>
      </c>
      <c r="K146" s="389" t="s">
        <v>704</v>
      </c>
      <c r="L146" s="389" t="str">
        <f t="shared" si="8"/>
        <v>KIDS R US UNIVERSITY</v>
      </c>
      <c r="M146" s="389"/>
      <c r="N146" s="389" t="s">
        <v>1649</v>
      </c>
      <c r="O146" s="389" t="s">
        <v>705</v>
      </c>
      <c r="P146" s="389" t="s">
        <v>428</v>
      </c>
      <c r="Q146" s="389" t="s">
        <v>706</v>
      </c>
      <c r="R146" s="389" t="s">
        <v>707</v>
      </c>
      <c r="S146" s="389" t="s">
        <v>433</v>
      </c>
      <c r="T146" s="389" t="s">
        <v>708</v>
      </c>
      <c r="U146" s="389">
        <v>38</v>
      </c>
      <c r="V146" s="389" t="s">
        <v>709</v>
      </c>
    </row>
    <row r="147" spans="1:22" ht="15" x14ac:dyDescent="0.25">
      <c r="A147" s="244" t="s">
        <v>318</v>
      </c>
      <c r="B147" s="210">
        <v>25</v>
      </c>
      <c r="C147" s="227" t="s">
        <v>360</v>
      </c>
      <c r="D147" s="403">
        <v>14</v>
      </c>
      <c r="E147" s="403" t="str">
        <f t="shared" si="7"/>
        <v>05CH01315714</v>
      </c>
      <c r="F147" s="389">
        <v>5000000047</v>
      </c>
      <c r="G147" s="389" t="s">
        <v>318</v>
      </c>
      <c r="H147" s="389" t="str">
        <f t="shared" si="6"/>
        <v>6000588096-006</v>
      </c>
      <c r="I147" s="389">
        <v>6000588096</v>
      </c>
      <c r="J147" s="389">
        <v>6</v>
      </c>
      <c r="K147" s="389" t="s">
        <v>714</v>
      </c>
      <c r="L147" s="389" t="str">
        <f t="shared" si="8"/>
        <v>KIDS R US UNIVERSITY LLC</v>
      </c>
      <c r="M147" s="389"/>
      <c r="N147" s="389" t="s">
        <v>1650</v>
      </c>
      <c r="O147" s="389" t="s">
        <v>715</v>
      </c>
      <c r="P147" s="389" t="s">
        <v>428</v>
      </c>
      <c r="Q147" s="389" t="s">
        <v>716</v>
      </c>
      <c r="R147" s="389" t="s">
        <v>717</v>
      </c>
      <c r="S147" s="389" t="s">
        <v>433</v>
      </c>
      <c r="T147" s="389" t="s">
        <v>718</v>
      </c>
      <c r="U147" s="389">
        <v>38</v>
      </c>
      <c r="V147" s="389" t="s">
        <v>709</v>
      </c>
    </row>
    <row r="148" spans="1:22" ht="15" x14ac:dyDescent="0.25">
      <c r="A148" s="244" t="s">
        <v>318</v>
      </c>
      <c r="B148" s="210">
        <v>25</v>
      </c>
      <c r="C148" s="227" t="s">
        <v>360</v>
      </c>
      <c r="D148" s="403">
        <v>15</v>
      </c>
      <c r="E148" s="403" t="str">
        <f t="shared" si="7"/>
        <v>05CH01315715</v>
      </c>
      <c r="F148" s="389">
        <v>5000000047</v>
      </c>
      <c r="G148" s="389" t="s">
        <v>318</v>
      </c>
      <c r="H148" s="389" t="str">
        <f t="shared" si="6"/>
        <v>8000588388-001</v>
      </c>
      <c r="I148" s="389">
        <v>8000588388</v>
      </c>
      <c r="J148" s="389">
        <v>1</v>
      </c>
      <c r="K148" s="389" t="s">
        <v>771</v>
      </c>
      <c r="L148" s="389" t="str">
        <f t="shared" si="8"/>
        <v>AUNTIE M'S CHILD CARE CENTER LLC</v>
      </c>
      <c r="M148" s="389"/>
      <c r="N148" s="389" t="s">
        <v>1660</v>
      </c>
      <c r="O148" s="389" t="s">
        <v>772</v>
      </c>
      <c r="P148" s="389" t="s">
        <v>428</v>
      </c>
      <c r="Q148" s="389" t="s">
        <v>773</v>
      </c>
      <c r="R148" s="389" t="s">
        <v>774</v>
      </c>
      <c r="S148" s="389" t="s">
        <v>433</v>
      </c>
      <c r="T148" s="389" t="s">
        <v>775</v>
      </c>
      <c r="U148" s="389">
        <v>38</v>
      </c>
      <c r="V148" s="389" t="s">
        <v>709</v>
      </c>
    </row>
    <row r="149" spans="1:22" ht="15" x14ac:dyDescent="0.25">
      <c r="A149" s="244" t="s">
        <v>319</v>
      </c>
      <c r="B149" s="210">
        <v>26</v>
      </c>
      <c r="C149" s="227" t="s">
        <v>361</v>
      </c>
      <c r="D149" s="403">
        <v>1</v>
      </c>
      <c r="E149" s="403" t="str">
        <f t="shared" si="7"/>
        <v>05CH01316601</v>
      </c>
      <c r="F149" s="389">
        <v>5000000074</v>
      </c>
      <c r="G149" s="389" t="s">
        <v>1403</v>
      </c>
      <c r="H149" s="389" t="str">
        <f t="shared" si="6"/>
        <v>4000559624-006</v>
      </c>
      <c r="I149" s="389">
        <v>4000559624</v>
      </c>
      <c r="J149" s="389">
        <v>6</v>
      </c>
      <c r="K149" s="389" t="s">
        <v>1409</v>
      </c>
      <c r="L149" s="389" t="str">
        <f t="shared" si="8"/>
        <v>UWO HEAD START - JOYCE WILCOX CTR</v>
      </c>
      <c r="M149" s="389"/>
      <c r="N149" s="389" t="s">
        <v>1790</v>
      </c>
      <c r="O149" s="389" t="s">
        <v>1410</v>
      </c>
      <c r="P149" s="389" t="s">
        <v>428</v>
      </c>
      <c r="Q149" s="389" t="s">
        <v>1411</v>
      </c>
      <c r="R149" s="389" t="s">
        <v>1412</v>
      </c>
      <c r="S149" s="389" t="s">
        <v>433</v>
      </c>
      <c r="T149" s="389" t="s">
        <v>1413</v>
      </c>
      <c r="U149" s="389">
        <v>70</v>
      </c>
      <c r="V149" s="389" t="s">
        <v>1414</v>
      </c>
    </row>
    <row r="150" spans="1:22" ht="15" x14ac:dyDescent="0.25">
      <c r="A150" s="244" t="s">
        <v>319</v>
      </c>
      <c r="B150" s="210">
        <v>26</v>
      </c>
      <c r="C150" s="227" t="s">
        <v>361</v>
      </c>
      <c r="D150" s="403">
        <v>2</v>
      </c>
      <c r="E150" s="403" t="str">
        <f t="shared" si="7"/>
        <v>05CH01316602</v>
      </c>
      <c r="F150" s="389">
        <v>5000000074</v>
      </c>
      <c r="G150" s="389" t="s">
        <v>1403</v>
      </c>
      <c r="H150" s="389" t="str">
        <f t="shared" si="6"/>
        <v>4000559624-018</v>
      </c>
      <c r="I150" s="389">
        <v>4000559624</v>
      </c>
      <c r="J150" s="389">
        <v>18</v>
      </c>
      <c r="K150" s="389" t="s">
        <v>1415</v>
      </c>
      <c r="L150" s="389" t="str">
        <f t="shared" si="8"/>
        <v>UWO HEAD START - SEYMOUR CENTER</v>
      </c>
      <c r="M150" s="389"/>
      <c r="N150" s="389" t="s">
        <v>1791</v>
      </c>
      <c r="O150" s="389" t="s">
        <v>1416</v>
      </c>
      <c r="P150" s="389" t="s">
        <v>428</v>
      </c>
      <c r="Q150" s="389" t="s">
        <v>1417</v>
      </c>
      <c r="R150" s="389" t="s">
        <v>1418</v>
      </c>
      <c r="S150" s="389" t="s">
        <v>433</v>
      </c>
      <c r="T150" s="389" t="s">
        <v>1419</v>
      </c>
      <c r="U150" s="389">
        <v>44</v>
      </c>
      <c r="V150" s="389" t="s">
        <v>1420</v>
      </c>
    </row>
    <row r="151" spans="1:22" ht="15" x14ac:dyDescent="0.25">
      <c r="A151" s="244" t="s">
        <v>319</v>
      </c>
      <c r="B151" s="210">
        <v>26</v>
      </c>
      <c r="C151" s="227" t="s">
        <v>361</v>
      </c>
      <c r="D151" s="403">
        <v>3</v>
      </c>
      <c r="E151" s="403" t="str">
        <f t="shared" si="7"/>
        <v>05CH01316603</v>
      </c>
      <c r="F151" s="389">
        <v>5000000074</v>
      </c>
      <c r="G151" s="389" t="s">
        <v>1403</v>
      </c>
      <c r="H151" s="389" t="str">
        <f t="shared" si="6"/>
        <v>4000559624-028</v>
      </c>
      <c r="I151" s="389">
        <v>4000559624</v>
      </c>
      <c r="J151" s="389">
        <v>28</v>
      </c>
      <c r="K151" s="389" t="s">
        <v>1421</v>
      </c>
      <c r="L151" s="389" t="str">
        <f t="shared" si="8"/>
        <v>UWO HEAD START - PEACE CHURCH</v>
      </c>
      <c r="M151" s="389"/>
      <c r="N151" s="389" t="s">
        <v>1792</v>
      </c>
      <c r="O151" s="389" t="s">
        <v>1422</v>
      </c>
      <c r="P151" s="389" t="s">
        <v>428</v>
      </c>
      <c r="Q151" s="389" t="s">
        <v>1423</v>
      </c>
      <c r="R151" s="389" t="s">
        <v>1412</v>
      </c>
      <c r="S151" s="389" t="s">
        <v>433</v>
      </c>
      <c r="T151" s="389" t="s">
        <v>1424</v>
      </c>
      <c r="U151" s="389">
        <v>70</v>
      </c>
      <c r="V151" s="389" t="s">
        <v>1414</v>
      </c>
    </row>
    <row r="152" spans="1:22" ht="15" x14ac:dyDescent="0.25">
      <c r="A152" s="244" t="s">
        <v>319</v>
      </c>
      <c r="B152" s="210">
        <v>26</v>
      </c>
      <c r="C152" s="227" t="s">
        <v>361</v>
      </c>
      <c r="D152" s="403">
        <v>4</v>
      </c>
      <c r="E152" s="403" t="str">
        <f t="shared" si="7"/>
        <v>05CH01316604</v>
      </c>
      <c r="F152" s="389">
        <v>5000000074</v>
      </c>
      <c r="G152" s="389" t="s">
        <v>1403</v>
      </c>
      <c r="H152" s="389" t="str">
        <f t="shared" si="6"/>
        <v>4000559624-040</v>
      </c>
      <c r="I152" s="389">
        <v>4000559624</v>
      </c>
      <c r="J152" s="389">
        <v>40</v>
      </c>
      <c r="K152" s="389" t="s">
        <v>1404</v>
      </c>
      <c r="L152" s="389" t="str">
        <f t="shared" si="8"/>
        <v>UWO HEAD START - SHAWANO CTR</v>
      </c>
      <c r="M152" s="389"/>
      <c r="N152" s="389" t="s">
        <v>1789</v>
      </c>
      <c r="O152" s="389" t="s">
        <v>1405</v>
      </c>
      <c r="P152" s="389" t="s">
        <v>428</v>
      </c>
      <c r="Q152" s="389" t="s">
        <v>1406</v>
      </c>
      <c r="R152" s="389" t="s">
        <v>1407</v>
      </c>
      <c r="S152" s="389" t="s">
        <v>433</v>
      </c>
      <c r="T152" s="389" t="s">
        <v>1408</v>
      </c>
      <c r="U152" s="389">
        <v>58</v>
      </c>
      <c r="V152" s="389" t="s">
        <v>836</v>
      </c>
    </row>
    <row r="153" spans="1:22" ht="15" x14ac:dyDescent="0.25">
      <c r="A153" s="244" t="s">
        <v>320</v>
      </c>
      <c r="B153" s="210">
        <v>27</v>
      </c>
      <c r="C153" s="227" t="s">
        <v>362</v>
      </c>
      <c r="D153" s="403">
        <v>5</v>
      </c>
      <c r="E153" s="403" t="str">
        <f t="shared" si="7"/>
        <v>05CH01316905</v>
      </c>
      <c r="F153" s="389">
        <v>5000000049</v>
      </c>
      <c r="G153" s="389" t="s">
        <v>822</v>
      </c>
      <c r="H153" s="389" t="str">
        <f t="shared" si="6"/>
        <v>5000589225-005</v>
      </c>
      <c r="I153" s="389">
        <v>5000589225</v>
      </c>
      <c r="J153" s="389">
        <v>5</v>
      </c>
      <c r="K153" s="389" t="s">
        <v>827</v>
      </c>
      <c r="L153" s="389" t="str">
        <f t="shared" si="8"/>
        <v>JEFFERSON HEAD START LEARNING CENTER</v>
      </c>
      <c r="M153" s="389"/>
      <c r="N153" s="389" t="s">
        <v>1671</v>
      </c>
      <c r="O153" s="389" t="s">
        <v>828</v>
      </c>
      <c r="P153" s="389" t="s">
        <v>428</v>
      </c>
      <c r="Q153" s="389" t="s">
        <v>829</v>
      </c>
      <c r="R153" s="389" t="s">
        <v>612</v>
      </c>
      <c r="S153" s="389" t="s">
        <v>433</v>
      </c>
      <c r="T153" s="389" t="s">
        <v>830</v>
      </c>
      <c r="U153" s="389">
        <v>5</v>
      </c>
      <c r="V153" s="389" t="s">
        <v>593</v>
      </c>
    </row>
    <row r="154" spans="1:22" ht="15.75" thickBot="1" x14ac:dyDescent="0.3">
      <c r="A154" s="244" t="s">
        <v>320</v>
      </c>
      <c r="B154" s="210">
        <v>27</v>
      </c>
      <c r="C154" s="227" t="s">
        <v>362</v>
      </c>
      <c r="D154" s="403">
        <v>6</v>
      </c>
      <c r="E154" s="403" t="str">
        <f t="shared" si="7"/>
        <v>05CH01316906</v>
      </c>
      <c r="F154" s="389">
        <v>5000000049</v>
      </c>
      <c r="G154" s="389" t="s">
        <v>822</v>
      </c>
      <c r="H154" s="389" t="str">
        <f t="shared" si="6"/>
        <v>5000589225-006</v>
      </c>
      <c r="I154" s="389">
        <v>5000589225</v>
      </c>
      <c r="J154" s="389">
        <v>6</v>
      </c>
      <c r="K154" s="389" t="s">
        <v>823</v>
      </c>
      <c r="L154" s="389" t="str">
        <f t="shared" si="8"/>
        <v>HEAD START LEARNING CENTER</v>
      </c>
      <c r="M154" s="389"/>
      <c r="N154" s="389" t="s">
        <v>1670</v>
      </c>
      <c r="O154" s="389" t="s">
        <v>824</v>
      </c>
      <c r="P154" s="389" t="s">
        <v>428</v>
      </c>
      <c r="Q154" s="389" t="s">
        <v>825</v>
      </c>
      <c r="R154" s="389" t="s">
        <v>612</v>
      </c>
      <c r="S154" s="389" t="s">
        <v>433</v>
      </c>
      <c r="T154" s="389" t="s">
        <v>826</v>
      </c>
      <c r="U154" s="389">
        <v>5</v>
      </c>
      <c r="V154" s="389" t="s">
        <v>593</v>
      </c>
    </row>
    <row r="155" spans="1:22" ht="15.75" thickBot="1" x14ac:dyDescent="0.3">
      <c r="A155" s="246" t="s">
        <v>413</v>
      </c>
      <c r="B155" s="232">
        <v>28</v>
      </c>
      <c r="C155" s="228" t="s">
        <v>363</v>
      </c>
      <c r="D155" s="403">
        <v>1</v>
      </c>
      <c r="E155" s="403" t="str">
        <f t="shared" si="7"/>
        <v>05CH01317301</v>
      </c>
      <c r="F155" s="389">
        <v>5000000079</v>
      </c>
      <c r="G155" s="389" t="s">
        <v>1515</v>
      </c>
      <c r="H155" s="389" t="str">
        <f t="shared" si="6"/>
        <v>0000587890-007</v>
      </c>
      <c r="I155" s="389">
        <v>587890</v>
      </c>
      <c r="J155" s="389">
        <v>7</v>
      </c>
      <c r="K155" s="389" t="s">
        <v>1547</v>
      </c>
      <c r="L155" s="389" t="str">
        <f t="shared" si="8"/>
        <v>ACELERO LEARNING - GREEN ST</v>
      </c>
      <c r="M155" s="389"/>
      <c r="N155" s="389" t="s">
        <v>1819</v>
      </c>
      <c r="O155" s="389" t="s">
        <v>1548</v>
      </c>
      <c r="P155" s="389" t="s">
        <v>428</v>
      </c>
      <c r="Q155" s="389" t="s">
        <v>1549</v>
      </c>
      <c r="R155" s="389" t="s">
        <v>1550</v>
      </c>
      <c r="S155" s="389" t="s">
        <v>433</v>
      </c>
      <c r="T155" s="389" t="s">
        <v>1551</v>
      </c>
      <c r="U155" s="389">
        <v>51</v>
      </c>
      <c r="V155" s="389" t="s">
        <v>1552</v>
      </c>
    </row>
    <row r="156" spans="1:22" ht="15.75" thickBot="1" x14ac:dyDescent="0.3">
      <c r="A156" s="246" t="s">
        <v>413</v>
      </c>
      <c r="B156" s="232">
        <v>28</v>
      </c>
      <c r="C156" s="228" t="s">
        <v>363</v>
      </c>
      <c r="D156" s="403">
        <v>2</v>
      </c>
      <c r="E156" s="403" t="str">
        <f t="shared" si="7"/>
        <v>05CH01317302</v>
      </c>
      <c r="F156" s="389">
        <v>5000000079</v>
      </c>
      <c r="G156" s="389" t="s">
        <v>1515</v>
      </c>
      <c r="H156" s="389" t="str">
        <f t="shared" si="6"/>
        <v>0000587890-008</v>
      </c>
      <c r="I156" s="389">
        <v>587890</v>
      </c>
      <c r="J156" s="389">
        <v>8</v>
      </c>
      <c r="K156" s="389" t="s">
        <v>1567</v>
      </c>
      <c r="L156" s="389" t="str">
        <f t="shared" si="8"/>
        <v>RAC - NGN EHS</v>
      </c>
      <c r="M156" s="389" t="s">
        <v>1568</v>
      </c>
      <c r="N156" s="389" t="s">
        <v>1823</v>
      </c>
      <c r="O156" s="389" t="s">
        <v>1569</v>
      </c>
      <c r="P156" s="389" t="s">
        <v>428</v>
      </c>
      <c r="Q156" s="389" t="s">
        <v>1570</v>
      </c>
      <c r="R156" s="389" t="s">
        <v>1550</v>
      </c>
      <c r="S156" s="389" t="s">
        <v>433</v>
      </c>
      <c r="T156" s="389" t="s">
        <v>1571</v>
      </c>
      <c r="U156" s="389">
        <v>51</v>
      </c>
      <c r="V156" s="389" t="s">
        <v>1552</v>
      </c>
    </row>
    <row r="157" spans="1:22" ht="15.75" thickBot="1" x14ac:dyDescent="0.3">
      <c r="A157" s="246" t="s">
        <v>413</v>
      </c>
      <c r="B157" s="232">
        <v>28</v>
      </c>
      <c r="C157" s="228" t="s">
        <v>363</v>
      </c>
      <c r="D157" s="403">
        <v>3</v>
      </c>
      <c r="E157" s="403" t="str">
        <f t="shared" si="7"/>
        <v>05CH01317303</v>
      </c>
      <c r="F157" s="389">
        <v>5000000079</v>
      </c>
      <c r="G157" s="389" t="s">
        <v>1515</v>
      </c>
      <c r="H157" s="389" t="str">
        <f t="shared" si="6"/>
        <v>0000587890-010</v>
      </c>
      <c r="I157" s="389">
        <v>587890</v>
      </c>
      <c r="J157" s="389">
        <v>10</v>
      </c>
      <c r="K157" s="389" t="s">
        <v>1572</v>
      </c>
      <c r="L157" s="389" t="str">
        <f t="shared" si="8"/>
        <v>RAC - NGN EHS</v>
      </c>
      <c r="M157" s="389" t="s">
        <v>1568</v>
      </c>
      <c r="N157" s="389" t="s">
        <v>1824</v>
      </c>
      <c r="O157" s="389" t="s">
        <v>1573</v>
      </c>
      <c r="P157" s="389" t="s">
        <v>428</v>
      </c>
      <c r="Q157" s="389" t="s">
        <v>1574</v>
      </c>
      <c r="R157" s="389" t="s">
        <v>1550</v>
      </c>
      <c r="S157" s="389" t="s">
        <v>433</v>
      </c>
      <c r="T157" s="389" t="s">
        <v>1575</v>
      </c>
      <c r="U157" s="389">
        <v>51</v>
      </c>
      <c r="V157" s="389" t="s">
        <v>1552</v>
      </c>
    </row>
    <row r="158" spans="1:22" ht="15.75" thickBot="1" x14ac:dyDescent="0.3">
      <c r="A158" s="397" t="s">
        <v>321</v>
      </c>
      <c r="B158" s="232">
        <v>29</v>
      </c>
      <c r="C158" s="228" t="s">
        <v>364</v>
      </c>
      <c r="D158" s="403">
        <v>1</v>
      </c>
      <c r="E158" s="403" t="str">
        <f t="shared" si="7"/>
        <v>05CH01330201</v>
      </c>
      <c r="F158" s="389">
        <v>5000000044</v>
      </c>
      <c r="G158" s="389" t="s">
        <v>587</v>
      </c>
      <c r="H158" s="389" t="str">
        <f t="shared" si="6"/>
        <v>6000560216-003</v>
      </c>
      <c r="I158" s="389">
        <v>6000560216</v>
      </c>
      <c r="J158" s="389">
        <v>3</v>
      </c>
      <c r="K158" s="389" t="s">
        <v>605</v>
      </c>
      <c r="L158" s="389" t="str">
        <f t="shared" si="8"/>
        <v>YMCA SCH AGE - HERITAGE SCHOOL</v>
      </c>
      <c r="M158" s="389"/>
      <c r="N158" s="389" t="s">
        <v>1630</v>
      </c>
      <c r="O158" s="389" t="s">
        <v>606</v>
      </c>
      <c r="P158" s="389" t="s">
        <v>428</v>
      </c>
      <c r="Q158" s="389" t="s">
        <v>607</v>
      </c>
      <c r="R158" s="389" t="s">
        <v>591</v>
      </c>
      <c r="S158" s="389" t="s">
        <v>433</v>
      </c>
      <c r="T158" s="389" t="s">
        <v>608</v>
      </c>
      <c r="U158" s="389">
        <v>5</v>
      </c>
      <c r="V158" s="389" t="s">
        <v>593</v>
      </c>
    </row>
    <row r="159" spans="1:22" ht="15.75" thickBot="1" x14ac:dyDescent="0.3">
      <c r="A159" s="397" t="s">
        <v>321</v>
      </c>
      <c r="B159" s="232">
        <v>29</v>
      </c>
      <c r="C159" s="228" t="s">
        <v>364</v>
      </c>
      <c r="D159" s="403">
        <v>2</v>
      </c>
      <c r="E159" s="403" t="str">
        <f t="shared" si="7"/>
        <v>05CH01330202</v>
      </c>
      <c r="F159" s="389">
        <v>5000000044</v>
      </c>
      <c r="G159" s="389" t="s">
        <v>587</v>
      </c>
      <c r="H159" s="389" t="str">
        <f t="shared" si="6"/>
        <v>9000577809-001</v>
      </c>
      <c r="I159" s="389">
        <v>9000577809</v>
      </c>
      <c r="J159" s="389">
        <v>1</v>
      </c>
      <c r="K159" s="389" t="s">
        <v>609</v>
      </c>
      <c r="L159" s="389" t="str">
        <f t="shared" si="8"/>
        <v>CESA 7 HEAD START - ASHWAUBENON</v>
      </c>
      <c r="M159" s="389"/>
      <c r="N159" s="389" t="s">
        <v>1631</v>
      </c>
      <c r="O159" s="389" t="s">
        <v>610</v>
      </c>
      <c r="P159" s="389" t="s">
        <v>428</v>
      </c>
      <c r="Q159" s="389" t="s">
        <v>611</v>
      </c>
      <c r="R159" s="389" t="s">
        <v>612</v>
      </c>
      <c r="S159" s="389" t="s">
        <v>433</v>
      </c>
      <c r="T159" s="389" t="s">
        <v>613</v>
      </c>
      <c r="U159" s="389">
        <v>5</v>
      </c>
      <c r="V159" s="389" t="s">
        <v>593</v>
      </c>
    </row>
    <row r="160" spans="1:22" ht="15.75" thickBot="1" x14ac:dyDescent="0.3">
      <c r="A160" s="397" t="s">
        <v>321</v>
      </c>
      <c r="B160" s="232">
        <v>29</v>
      </c>
      <c r="C160" s="228" t="s">
        <v>364</v>
      </c>
      <c r="D160" s="403">
        <v>3</v>
      </c>
      <c r="E160" s="403" t="str">
        <f t="shared" si="7"/>
        <v>05CH01330203</v>
      </c>
      <c r="F160" s="389">
        <v>5000000044</v>
      </c>
      <c r="G160" s="389" t="s">
        <v>587</v>
      </c>
      <c r="H160" s="389" t="str">
        <f t="shared" si="6"/>
        <v>9000577809-012</v>
      </c>
      <c r="I160" s="389">
        <v>9000577809</v>
      </c>
      <c r="J160" s="389">
        <v>12</v>
      </c>
      <c r="K160" s="389" t="s">
        <v>588</v>
      </c>
      <c r="L160" s="389" t="str">
        <f t="shared" si="8"/>
        <v>CESA 7 HEAD START - DE PERE</v>
      </c>
      <c r="M160" s="389"/>
      <c r="N160" s="389" t="s">
        <v>1627</v>
      </c>
      <c r="O160" s="389" t="s">
        <v>589</v>
      </c>
      <c r="P160" s="389" t="s">
        <v>428</v>
      </c>
      <c r="Q160" s="389" t="s">
        <v>590</v>
      </c>
      <c r="R160" s="389" t="s">
        <v>591</v>
      </c>
      <c r="S160" s="389" t="s">
        <v>433</v>
      </c>
      <c r="T160" s="389" t="s">
        <v>592</v>
      </c>
      <c r="U160" s="389">
        <v>5</v>
      </c>
      <c r="V160" s="389" t="s">
        <v>593</v>
      </c>
    </row>
    <row r="161" spans="1:22" ht="15.75" thickBot="1" x14ac:dyDescent="0.3">
      <c r="A161" s="397" t="s">
        <v>321</v>
      </c>
      <c r="B161" s="232">
        <v>29</v>
      </c>
      <c r="C161" s="228" t="s">
        <v>364</v>
      </c>
      <c r="D161" s="403">
        <v>4</v>
      </c>
      <c r="E161" s="403" t="str">
        <f t="shared" si="7"/>
        <v>05CH01330204</v>
      </c>
      <c r="F161" s="389">
        <v>5000000044</v>
      </c>
      <c r="G161" s="389" t="s">
        <v>587</v>
      </c>
      <c r="H161" s="389" t="str">
        <f t="shared" si="6"/>
        <v>9000577809-015</v>
      </c>
      <c r="I161" s="389">
        <v>9000577809</v>
      </c>
      <c r="J161" s="389">
        <v>15</v>
      </c>
      <c r="K161" s="389" t="s">
        <v>614</v>
      </c>
      <c r="L161" s="389" t="str">
        <f t="shared" si="8"/>
        <v>CESA 7 HEAD START HOWARD SUAMICO</v>
      </c>
      <c r="M161" s="389"/>
      <c r="N161" s="389" t="s">
        <v>1632</v>
      </c>
      <c r="O161" s="389" t="s">
        <v>615</v>
      </c>
      <c r="P161" s="389" t="s">
        <v>428</v>
      </c>
      <c r="Q161" s="389" t="s">
        <v>616</v>
      </c>
      <c r="R161" s="389" t="s">
        <v>612</v>
      </c>
      <c r="S161" s="389" t="s">
        <v>433</v>
      </c>
      <c r="T161" s="389" t="s">
        <v>617</v>
      </c>
      <c r="U161" s="389">
        <v>5</v>
      </c>
      <c r="V161" s="389" t="s">
        <v>593</v>
      </c>
    </row>
    <row r="162" spans="1:22" ht="15.75" thickBot="1" x14ac:dyDescent="0.3">
      <c r="A162" s="397" t="s">
        <v>321</v>
      </c>
      <c r="B162" s="232">
        <v>29</v>
      </c>
      <c r="C162" s="228" t="s">
        <v>364</v>
      </c>
      <c r="D162" s="403">
        <v>5</v>
      </c>
      <c r="E162" s="403" t="str">
        <f t="shared" si="7"/>
        <v>05CH01330205</v>
      </c>
      <c r="F162" s="389">
        <v>5000000044</v>
      </c>
      <c r="G162" s="389" t="s">
        <v>587</v>
      </c>
      <c r="H162" s="389" t="str">
        <f t="shared" si="6"/>
        <v>9000577809-018</v>
      </c>
      <c r="I162" s="389">
        <v>9000577809</v>
      </c>
      <c r="J162" s="389">
        <v>18</v>
      </c>
      <c r="K162" s="389" t="s">
        <v>600</v>
      </c>
      <c r="L162" s="389" t="str">
        <f t="shared" si="8"/>
        <v>CESA 7 HEAD START - TWO RIVERS</v>
      </c>
      <c r="M162" s="389"/>
      <c r="N162" s="389" t="s">
        <v>1629</v>
      </c>
      <c r="O162" s="389" t="s">
        <v>601</v>
      </c>
      <c r="P162" s="389" t="s">
        <v>428</v>
      </c>
      <c r="Q162" s="389" t="s">
        <v>602</v>
      </c>
      <c r="R162" s="389" t="s">
        <v>603</v>
      </c>
      <c r="S162" s="389" t="s">
        <v>433</v>
      </c>
      <c r="T162" s="389" t="s">
        <v>604</v>
      </c>
      <c r="U162" s="389">
        <v>36</v>
      </c>
      <c r="V162" s="389" t="s">
        <v>599</v>
      </c>
    </row>
    <row r="163" spans="1:22" ht="15.75" thickBot="1" x14ac:dyDescent="0.3">
      <c r="A163" s="397" t="s">
        <v>321</v>
      </c>
      <c r="B163" s="232">
        <v>29</v>
      </c>
      <c r="C163" s="228" t="s">
        <v>364</v>
      </c>
      <c r="D163" s="403">
        <v>6</v>
      </c>
      <c r="E163" s="403" t="str">
        <f t="shared" si="7"/>
        <v>05CH01330206</v>
      </c>
      <c r="F163" s="389">
        <v>5000000044</v>
      </c>
      <c r="G163" s="389" t="s">
        <v>587</v>
      </c>
      <c r="H163" s="389" t="str">
        <f t="shared" si="6"/>
        <v>9000577809-019</v>
      </c>
      <c r="I163" s="389">
        <v>9000577809</v>
      </c>
      <c r="J163" s="389">
        <v>19</v>
      </c>
      <c r="K163" s="389" t="s">
        <v>594</v>
      </c>
      <c r="L163" s="389" t="str">
        <f t="shared" si="8"/>
        <v>CESA 7 HEAD START</v>
      </c>
      <c r="M163" s="389"/>
      <c r="N163" s="389" t="s">
        <v>1628</v>
      </c>
      <c r="O163" s="389" t="s">
        <v>595</v>
      </c>
      <c r="P163" s="389" t="s">
        <v>428</v>
      </c>
      <c r="Q163" s="389" t="s">
        <v>596</v>
      </c>
      <c r="R163" s="389" t="s">
        <v>597</v>
      </c>
      <c r="S163" s="389" t="s">
        <v>433</v>
      </c>
      <c r="T163" s="389" t="s">
        <v>598</v>
      </c>
      <c r="U163" s="389">
        <v>36</v>
      </c>
      <c r="V163" s="389" t="s">
        <v>599</v>
      </c>
    </row>
    <row r="164" spans="1:22" ht="15.75" thickBot="1" x14ac:dyDescent="0.3">
      <c r="A164" s="246" t="s">
        <v>324</v>
      </c>
      <c r="B164" s="232">
        <v>32</v>
      </c>
      <c r="C164" s="228" t="s">
        <v>367</v>
      </c>
      <c r="D164" s="403">
        <v>1</v>
      </c>
      <c r="E164" s="403" t="str">
        <f t="shared" si="7"/>
        <v>05CH01343101</v>
      </c>
      <c r="F164" s="389">
        <v>5000000072</v>
      </c>
      <c r="G164" s="389" t="s">
        <v>1324</v>
      </c>
      <c r="H164" s="389" t="str">
        <f t="shared" si="6"/>
        <v>1000577931-001</v>
      </c>
      <c r="I164" s="389">
        <v>1000577931</v>
      </c>
      <c r="J164" s="389">
        <v>1</v>
      </c>
      <c r="K164" s="389" t="s">
        <v>1336</v>
      </c>
      <c r="L164" s="389" t="str">
        <f t="shared" si="8"/>
        <v>SWCAP LANCASTER HEAD START</v>
      </c>
      <c r="M164" s="389"/>
      <c r="N164" s="389" t="s">
        <v>1776</v>
      </c>
      <c r="O164" s="389" t="s">
        <v>1337</v>
      </c>
      <c r="P164" s="389" t="s">
        <v>428</v>
      </c>
      <c r="Q164" s="389" t="s">
        <v>1338</v>
      </c>
      <c r="R164" s="389" t="s">
        <v>1339</v>
      </c>
      <c r="S164" s="389" t="s">
        <v>433</v>
      </c>
      <c r="T164" s="389" t="s">
        <v>1340</v>
      </c>
      <c r="U164" s="389">
        <v>22</v>
      </c>
      <c r="V164" s="389" t="s">
        <v>1330</v>
      </c>
    </row>
    <row r="165" spans="1:22" ht="15.75" thickBot="1" x14ac:dyDescent="0.3">
      <c r="A165" s="246" t="s">
        <v>324</v>
      </c>
      <c r="B165" s="232">
        <v>32</v>
      </c>
      <c r="C165" s="228" t="s">
        <v>367</v>
      </c>
      <c r="D165" s="403">
        <v>2</v>
      </c>
      <c r="E165" s="403" t="str">
        <f t="shared" si="7"/>
        <v>05CH01343102</v>
      </c>
      <c r="F165" s="389">
        <v>5000000072</v>
      </c>
      <c r="G165" s="389" t="s">
        <v>1324</v>
      </c>
      <c r="H165" s="389" t="str">
        <f t="shared" si="6"/>
        <v>1000577931-002</v>
      </c>
      <c r="I165" s="389">
        <v>1000577931</v>
      </c>
      <c r="J165" s="389">
        <v>2</v>
      </c>
      <c r="K165" s="389" t="s">
        <v>1331</v>
      </c>
      <c r="L165" s="389" t="str">
        <f t="shared" si="8"/>
        <v>SWCAP MUSCODA HEAD START</v>
      </c>
      <c r="M165" s="389"/>
      <c r="N165" s="389" t="s">
        <v>1775</v>
      </c>
      <c r="O165" s="389" t="s">
        <v>1332</v>
      </c>
      <c r="P165" s="389" t="s">
        <v>428</v>
      </c>
      <c r="Q165" s="389" t="s">
        <v>1333</v>
      </c>
      <c r="R165" s="389" t="s">
        <v>1334</v>
      </c>
      <c r="S165" s="389" t="s">
        <v>433</v>
      </c>
      <c r="T165" s="389" t="s">
        <v>1335</v>
      </c>
      <c r="U165" s="389">
        <v>22</v>
      </c>
      <c r="V165" s="389" t="s">
        <v>1330</v>
      </c>
    </row>
    <row r="166" spans="1:22" ht="15" x14ac:dyDescent="0.25">
      <c r="A166" s="246" t="s">
        <v>324</v>
      </c>
      <c r="B166" s="232">
        <v>32</v>
      </c>
      <c r="C166" s="228" t="s">
        <v>367</v>
      </c>
      <c r="D166" s="403">
        <v>3</v>
      </c>
      <c r="E166" s="403" t="str">
        <f t="shared" si="7"/>
        <v>05CH01343103</v>
      </c>
      <c r="F166" s="389">
        <v>5000000072</v>
      </c>
      <c r="G166" s="389" t="s">
        <v>1324</v>
      </c>
      <c r="H166" s="389" t="str">
        <f t="shared" si="6"/>
        <v>1000577931-003</v>
      </c>
      <c r="I166" s="389">
        <v>1000577931</v>
      </c>
      <c r="J166" s="389">
        <v>3</v>
      </c>
      <c r="K166" s="389" t="s">
        <v>1352</v>
      </c>
      <c r="L166" s="389" t="str">
        <f t="shared" si="8"/>
        <v>SWCAP PLATTEVILLE HEAD START</v>
      </c>
      <c r="M166" s="389"/>
      <c r="N166" s="389" t="s">
        <v>1779</v>
      </c>
      <c r="O166" s="389" t="s">
        <v>1353</v>
      </c>
      <c r="P166" s="389" t="s">
        <v>428</v>
      </c>
      <c r="Q166" s="389" t="s">
        <v>1354</v>
      </c>
      <c r="R166" s="389" t="s">
        <v>1355</v>
      </c>
      <c r="S166" s="389" t="s">
        <v>433</v>
      </c>
      <c r="T166" s="389" t="s">
        <v>1356</v>
      </c>
      <c r="U166" s="389">
        <v>22</v>
      </c>
      <c r="V166" s="389" t="s">
        <v>1330</v>
      </c>
    </row>
    <row r="167" spans="1:22" ht="15" x14ac:dyDescent="0.25">
      <c r="A167" s="244" t="s">
        <v>324</v>
      </c>
      <c r="B167" s="210">
        <v>32</v>
      </c>
      <c r="C167" s="227" t="s">
        <v>367</v>
      </c>
      <c r="D167" s="403">
        <v>4</v>
      </c>
      <c r="E167" s="403" t="str">
        <f t="shared" si="7"/>
        <v>05CH01343104</v>
      </c>
      <c r="F167" s="389">
        <v>5000000072</v>
      </c>
      <c r="G167" s="389" t="s">
        <v>1324</v>
      </c>
      <c r="H167" s="389" t="str">
        <f t="shared" si="6"/>
        <v>1000577931-020</v>
      </c>
      <c r="I167" s="389">
        <v>1000577931</v>
      </c>
      <c r="J167" s="389">
        <v>20</v>
      </c>
      <c r="K167" s="389" t="s">
        <v>1347</v>
      </c>
      <c r="L167" s="389" t="str">
        <f t="shared" si="8"/>
        <v>SWCAP BOSCOBEL HEAD START</v>
      </c>
      <c r="M167" s="389"/>
      <c r="N167" s="389" t="s">
        <v>1778</v>
      </c>
      <c r="O167" s="389" t="s">
        <v>1348</v>
      </c>
      <c r="P167" s="389" t="s">
        <v>428</v>
      </c>
      <c r="Q167" s="389" t="s">
        <v>1349</v>
      </c>
      <c r="R167" s="389" t="s">
        <v>1350</v>
      </c>
      <c r="S167" s="389" t="s">
        <v>433</v>
      </c>
      <c r="T167" s="389" t="s">
        <v>1351</v>
      </c>
      <c r="U167" s="389">
        <v>22</v>
      </c>
      <c r="V167" s="389" t="s">
        <v>1330</v>
      </c>
    </row>
    <row r="168" spans="1:22" ht="15" x14ac:dyDescent="0.25">
      <c r="A168" s="244" t="s">
        <v>324</v>
      </c>
      <c r="B168" s="210">
        <v>32</v>
      </c>
      <c r="C168" s="227" t="s">
        <v>367</v>
      </c>
      <c r="D168" s="403">
        <v>5</v>
      </c>
      <c r="E168" s="403" t="str">
        <f t="shared" si="7"/>
        <v>05CH01343105</v>
      </c>
      <c r="F168" s="389">
        <v>5000000072</v>
      </c>
      <c r="G168" s="389" t="s">
        <v>1324</v>
      </c>
      <c r="H168" s="389" t="str">
        <f t="shared" si="6"/>
        <v>1000577931-021</v>
      </c>
      <c r="I168" s="389">
        <v>1000577931</v>
      </c>
      <c r="J168" s="389">
        <v>21</v>
      </c>
      <c r="K168" s="389" t="s">
        <v>1363</v>
      </c>
      <c r="L168" s="389" t="str">
        <f t="shared" si="8"/>
        <v>SWCAP DODGEVILLE HEAD START</v>
      </c>
      <c r="M168" s="389"/>
      <c r="N168" s="389" t="s">
        <v>1781</v>
      </c>
      <c r="O168" s="389" t="s">
        <v>1364</v>
      </c>
      <c r="P168" s="389" t="s">
        <v>428</v>
      </c>
      <c r="Q168" s="389" t="s">
        <v>1365</v>
      </c>
      <c r="R168" s="389" t="s">
        <v>1366</v>
      </c>
      <c r="S168" s="389" t="s">
        <v>433</v>
      </c>
      <c r="T168" s="389" t="s">
        <v>1367</v>
      </c>
      <c r="U168" s="389">
        <v>25</v>
      </c>
      <c r="V168" s="389" t="s">
        <v>1368</v>
      </c>
    </row>
    <row r="169" spans="1:22" ht="15" x14ac:dyDescent="0.25">
      <c r="A169" s="244" t="s">
        <v>324</v>
      </c>
      <c r="B169" s="210">
        <v>32</v>
      </c>
      <c r="C169" s="227" t="s">
        <v>367</v>
      </c>
      <c r="D169" s="403">
        <v>6</v>
      </c>
      <c r="E169" s="403" t="str">
        <f t="shared" si="7"/>
        <v>05CH01343106</v>
      </c>
      <c r="F169" s="389">
        <v>5000000072</v>
      </c>
      <c r="G169" s="389" t="s">
        <v>1324</v>
      </c>
      <c r="H169" s="389" t="str">
        <f t="shared" si="6"/>
        <v>1000577931-022</v>
      </c>
      <c r="I169" s="389">
        <v>1000577931</v>
      </c>
      <c r="J169" s="389">
        <v>22</v>
      </c>
      <c r="K169" s="389" t="s">
        <v>1341</v>
      </c>
      <c r="L169" s="389" t="str">
        <f t="shared" si="8"/>
        <v>SWCAP RICHLAND CENTER HEAD START</v>
      </c>
      <c r="M169" s="389"/>
      <c r="N169" s="389" t="s">
        <v>1777</v>
      </c>
      <c r="O169" s="389" t="s">
        <v>1342</v>
      </c>
      <c r="P169" s="389" t="s">
        <v>428</v>
      </c>
      <c r="Q169" s="389" t="s">
        <v>1343</v>
      </c>
      <c r="R169" s="389" t="s">
        <v>1344</v>
      </c>
      <c r="S169" s="389" t="s">
        <v>433</v>
      </c>
      <c r="T169" s="389" t="s">
        <v>1345</v>
      </c>
      <c r="U169" s="389">
        <v>52</v>
      </c>
      <c r="V169" s="389" t="s">
        <v>1346</v>
      </c>
    </row>
    <row r="170" spans="1:22" ht="15" x14ac:dyDescent="0.25">
      <c r="A170" s="244" t="s">
        <v>324</v>
      </c>
      <c r="B170" s="210">
        <v>32</v>
      </c>
      <c r="C170" s="227" t="s">
        <v>367</v>
      </c>
      <c r="D170" s="403">
        <v>7</v>
      </c>
      <c r="E170" s="403" t="str">
        <f t="shared" si="7"/>
        <v>05CH01343107</v>
      </c>
      <c r="F170" s="389">
        <v>5000000072</v>
      </c>
      <c r="G170" s="389" t="s">
        <v>1324</v>
      </c>
      <c r="H170" s="389" t="str">
        <f t="shared" si="6"/>
        <v>1000577931-029</v>
      </c>
      <c r="I170" s="389">
        <v>1000577931</v>
      </c>
      <c r="J170" s="389">
        <v>29</v>
      </c>
      <c r="K170" s="389" t="s">
        <v>1357</v>
      </c>
      <c r="L170" s="389" t="str">
        <f t="shared" si="8"/>
        <v>SWCAP DARLINGTON HEAD START</v>
      </c>
      <c r="M170" s="389"/>
      <c r="N170" s="389" t="s">
        <v>1780</v>
      </c>
      <c r="O170" s="389" t="s">
        <v>1358</v>
      </c>
      <c r="P170" s="389" t="s">
        <v>428</v>
      </c>
      <c r="Q170" s="389" t="s">
        <v>1359</v>
      </c>
      <c r="R170" s="389" t="s">
        <v>1360</v>
      </c>
      <c r="S170" s="389" t="s">
        <v>433</v>
      </c>
      <c r="T170" s="389" t="s">
        <v>1361</v>
      </c>
      <c r="U170" s="389">
        <v>33</v>
      </c>
      <c r="V170" s="389" t="s">
        <v>1362</v>
      </c>
    </row>
    <row r="171" spans="1:22" ht="15" x14ac:dyDescent="0.25">
      <c r="A171" s="244" t="s">
        <v>324</v>
      </c>
      <c r="B171" s="210">
        <v>32</v>
      </c>
      <c r="C171" s="227" t="s">
        <v>367</v>
      </c>
      <c r="D171" s="403">
        <v>8</v>
      </c>
      <c r="E171" s="403" t="str">
        <f t="shared" si="7"/>
        <v>05CH01343108</v>
      </c>
      <c r="F171" s="389">
        <v>5000000072</v>
      </c>
      <c r="G171" s="389" t="s">
        <v>1324</v>
      </c>
      <c r="H171" s="389" t="str">
        <f t="shared" si="6"/>
        <v>5000576125-004</v>
      </c>
      <c r="I171" s="389">
        <v>5000576125</v>
      </c>
      <c r="J171" s="389">
        <v>4</v>
      </c>
      <c r="K171" s="389" t="s">
        <v>1325</v>
      </c>
      <c r="L171" s="389" t="str">
        <f t="shared" si="8"/>
        <v>SNUG AS A BUG CHILD CARE CENTER LLC</v>
      </c>
      <c r="M171" s="389"/>
      <c r="N171" s="389" t="s">
        <v>1774</v>
      </c>
      <c r="O171" s="389" t="s">
        <v>1326</v>
      </c>
      <c r="P171" s="389" t="s">
        <v>428</v>
      </c>
      <c r="Q171" s="389" t="s">
        <v>1327</v>
      </c>
      <c r="R171" s="389" t="s">
        <v>1328</v>
      </c>
      <c r="S171" s="389" t="s">
        <v>433</v>
      </c>
      <c r="T171" s="389" t="s">
        <v>1329</v>
      </c>
      <c r="U171" s="389">
        <v>22</v>
      </c>
      <c r="V171" s="389" t="s">
        <v>1330</v>
      </c>
    </row>
    <row r="172" spans="1:22" ht="15" x14ac:dyDescent="0.25">
      <c r="A172" s="244" t="s">
        <v>325</v>
      </c>
      <c r="B172" s="210">
        <v>33</v>
      </c>
      <c r="C172" s="227" t="s">
        <v>368</v>
      </c>
      <c r="D172" s="403">
        <v>1</v>
      </c>
      <c r="E172" s="403" t="str">
        <f t="shared" si="7"/>
        <v>05CH01343801</v>
      </c>
      <c r="F172" s="389">
        <v>5000000071</v>
      </c>
      <c r="G172" s="389" t="s">
        <v>325</v>
      </c>
      <c r="H172" s="389" t="str">
        <f t="shared" si="6"/>
        <v>1000578961-001</v>
      </c>
      <c r="I172" s="389">
        <v>1000578961</v>
      </c>
      <c r="J172" s="389">
        <v>1</v>
      </c>
      <c r="K172" s="389" t="s">
        <v>1320</v>
      </c>
      <c r="L172" s="389" t="str">
        <f t="shared" si="8"/>
        <v>SHEBOYGAN CO HEADSTART-LAKESHORE</v>
      </c>
      <c r="M172" s="389"/>
      <c r="N172" s="389" t="s">
        <v>1773</v>
      </c>
      <c r="O172" s="389" t="s">
        <v>1321</v>
      </c>
      <c r="P172" s="389" t="s">
        <v>428</v>
      </c>
      <c r="Q172" s="389" t="s">
        <v>1322</v>
      </c>
      <c r="R172" s="389" t="s">
        <v>1300</v>
      </c>
      <c r="S172" s="389" t="s">
        <v>433</v>
      </c>
      <c r="T172" s="389" t="s">
        <v>1323</v>
      </c>
      <c r="U172" s="389">
        <v>59</v>
      </c>
      <c r="V172" s="389" t="s">
        <v>1302</v>
      </c>
    </row>
    <row r="173" spans="1:22" ht="15" x14ac:dyDescent="0.25">
      <c r="A173" s="244" t="s">
        <v>325</v>
      </c>
      <c r="B173" s="210">
        <v>33</v>
      </c>
      <c r="C173" s="227" t="s">
        <v>368</v>
      </c>
      <c r="D173" s="403">
        <v>2</v>
      </c>
      <c r="E173" s="403" t="str">
        <f t="shared" si="7"/>
        <v>05CH01343802</v>
      </c>
      <c r="F173" s="389">
        <v>5000000071</v>
      </c>
      <c r="G173" s="389" t="s">
        <v>325</v>
      </c>
      <c r="H173" s="389" t="str">
        <f t="shared" si="6"/>
        <v>1000578961-010</v>
      </c>
      <c r="I173" s="389">
        <v>1000578961</v>
      </c>
      <c r="J173" s="389">
        <v>10</v>
      </c>
      <c r="K173" s="389" t="s">
        <v>1316</v>
      </c>
      <c r="L173" s="389" t="str">
        <f t="shared" si="8"/>
        <v>SHEBOYGAN CO HEAD START- ELC</v>
      </c>
      <c r="M173" s="389"/>
      <c r="N173" s="389" t="s">
        <v>1772</v>
      </c>
      <c r="O173" s="389" t="s">
        <v>1317</v>
      </c>
      <c r="P173" s="389" t="s">
        <v>428</v>
      </c>
      <c r="Q173" s="389" t="s">
        <v>1318</v>
      </c>
      <c r="R173" s="389" t="s">
        <v>1300</v>
      </c>
      <c r="S173" s="389" t="s">
        <v>433</v>
      </c>
      <c r="T173" s="389" t="s">
        <v>1319</v>
      </c>
      <c r="U173" s="389">
        <v>59</v>
      </c>
      <c r="V173" s="389" t="s">
        <v>1302</v>
      </c>
    </row>
    <row r="174" spans="1:22" ht="15" x14ac:dyDescent="0.25">
      <c r="A174" s="244" t="s">
        <v>325</v>
      </c>
      <c r="B174" s="210">
        <v>33</v>
      </c>
      <c r="C174" s="227" t="s">
        <v>368</v>
      </c>
      <c r="D174" s="403">
        <v>3</v>
      </c>
      <c r="E174" s="403" t="str">
        <f t="shared" si="7"/>
        <v>05CH01343803</v>
      </c>
      <c r="F174" s="389">
        <v>5000000071</v>
      </c>
      <c r="G174" s="389" t="s">
        <v>325</v>
      </c>
      <c r="H174" s="389" t="str">
        <f t="shared" si="6"/>
        <v>1000578961-014</v>
      </c>
      <c r="I174" s="389">
        <v>1000578961</v>
      </c>
      <c r="J174" s="389">
        <v>14</v>
      </c>
      <c r="K174" s="389" t="s">
        <v>1303</v>
      </c>
      <c r="L174" s="389" t="str">
        <f t="shared" si="8"/>
        <v>GROWING GENERATIONS</v>
      </c>
      <c r="M174" s="389"/>
      <c r="N174" s="389" t="s">
        <v>1769</v>
      </c>
      <c r="O174" s="389" t="s">
        <v>1304</v>
      </c>
      <c r="P174" s="389" t="s">
        <v>428</v>
      </c>
      <c r="Q174" s="389" t="s">
        <v>1305</v>
      </c>
      <c r="R174" s="389" t="s">
        <v>1306</v>
      </c>
      <c r="S174" s="389" t="s">
        <v>433</v>
      </c>
      <c r="T174" s="389" t="s">
        <v>1307</v>
      </c>
      <c r="U174" s="389">
        <v>59</v>
      </c>
      <c r="V174" s="389" t="s">
        <v>1302</v>
      </c>
    </row>
    <row r="175" spans="1:22" ht="15" x14ac:dyDescent="0.25">
      <c r="A175" s="244" t="s">
        <v>325</v>
      </c>
      <c r="B175" s="210">
        <v>33</v>
      </c>
      <c r="C175" s="227" t="s">
        <v>368</v>
      </c>
      <c r="D175" s="403">
        <v>4</v>
      </c>
      <c r="E175" s="403" t="str">
        <f t="shared" si="7"/>
        <v>05CH01343804</v>
      </c>
      <c r="F175" s="389">
        <v>5000000071</v>
      </c>
      <c r="G175" s="389" t="s">
        <v>325</v>
      </c>
      <c r="H175" s="389" t="str">
        <f t="shared" si="6"/>
        <v>1000578961-018</v>
      </c>
      <c r="I175" s="389">
        <v>1000578961</v>
      </c>
      <c r="J175" s="389">
        <v>18</v>
      </c>
      <c r="K175" s="389" t="s">
        <v>1297</v>
      </c>
      <c r="L175" s="389" t="str">
        <f t="shared" si="8"/>
        <v>SHEBOYGAN COUNTY HEAD START - JEFFERSON</v>
      </c>
      <c r="M175" s="389"/>
      <c r="N175" s="389" t="s">
        <v>1768</v>
      </c>
      <c r="O175" s="389" t="s">
        <v>1298</v>
      </c>
      <c r="P175" s="389" t="s">
        <v>428</v>
      </c>
      <c r="Q175" s="389" t="s">
        <v>1299</v>
      </c>
      <c r="R175" s="389" t="s">
        <v>1300</v>
      </c>
      <c r="S175" s="389" t="s">
        <v>433</v>
      </c>
      <c r="T175" s="389" t="s">
        <v>1301</v>
      </c>
      <c r="U175" s="389">
        <v>59</v>
      </c>
      <c r="V175" s="389" t="s">
        <v>1302</v>
      </c>
    </row>
    <row r="176" spans="1:22" ht="15" x14ac:dyDescent="0.25">
      <c r="A176" s="244" t="s">
        <v>325</v>
      </c>
      <c r="B176" s="210">
        <v>33</v>
      </c>
      <c r="C176" s="227" t="s">
        <v>368</v>
      </c>
      <c r="D176" s="403">
        <v>5</v>
      </c>
      <c r="E176" s="403" t="str">
        <f t="shared" si="7"/>
        <v>05CH01343805</v>
      </c>
      <c r="F176" s="389">
        <v>5000000071</v>
      </c>
      <c r="G176" s="389" t="s">
        <v>325</v>
      </c>
      <c r="H176" s="389" t="str">
        <f t="shared" si="6"/>
        <v>1000578961-019</v>
      </c>
      <c r="I176" s="389">
        <v>1000578961</v>
      </c>
      <c r="J176" s="389">
        <v>19</v>
      </c>
      <c r="K176" s="389" t="s">
        <v>1308</v>
      </c>
      <c r="L176" s="389" t="str">
        <f t="shared" si="8"/>
        <v>SHEBOYGAN COUNTY HEAD START - LONGFELLOW</v>
      </c>
      <c r="M176" s="389"/>
      <c r="N176" s="389" t="s">
        <v>1770</v>
      </c>
      <c r="O176" s="389" t="s">
        <v>1309</v>
      </c>
      <c r="P176" s="389" t="s">
        <v>428</v>
      </c>
      <c r="Q176" s="389" t="s">
        <v>1310</v>
      </c>
      <c r="R176" s="389" t="s">
        <v>1300</v>
      </c>
      <c r="S176" s="389" t="s">
        <v>433</v>
      </c>
      <c r="T176" s="389" t="s">
        <v>1311</v>
      </c>
      <c r="U176" s="389">
        <v>59</v>
      </c>
      <c r="V176" s="389" t="s">
        <v>1302</v>
      </c>
    </row>
    <row r="177" spans="1:22" ht="15" x14ac:dyDescent="0.25">
      <c r="A177" s="244" t="s">
        <v>325</v>
      </c>
      <c r="B177" s="210">
        <v>33</v>
      </c>
      <c r="C177" s="227" t="s">
        <v>368</v>
      </c>
      <c r="D177" s="403">
        <v>6</v>
      </c>
      <c r="E177" s="403" t="str">
        <f t="shared" si="7"/>
        <v>05CH01343806</v>
      </c>
      <c r="F177" s="389">
        <v>5000000071</v>
      </c>
      <c r="G177" s="389" t="s">
        <v>325</v>
      </c>
      <c r="H177" s="389" t="str">
        <f t="shared" si="6"/>
        <v>1000578961-020</v>
      </c>
      <c r="I177" s="389">
        <v>1000578961</v>
      </c>
      <c r="J177" s="389">
        <v>20</v>
      </c>
      <c r="K177" s="389" t="s">
        <v>1312</v>
      </c>
      <c r="L177" s="389" t="str">
        <f t="shared" si="8"/>
        <v>SHEBOYGAN COUNTY HEAD START - ST ANDREWS</v>
      </c>
      <c r="M177" s="389"/>
      <c r="N177" s="389" t="s">
        <v>1771</v>
      </c>
      <c r="O177" s="389" t="s">
        <v>1313</v>
      </c>
      <c r="P177" s="389" t="s">
        <v>428</v>
      </c>
      <c r="Q177" s="389" t="s">
        <v>1314</v>
      </c>
      <c r="R177" s="389" t="s">
        <v>1300</v>
      </c>
      <c r="S177" s="389" t="s">
        <v>433</v>
      </c>
      <c r="T177" s="389" t="s">
        <v>1315</v>
      </c>
      <c r="U177" s="389">
        <v>59</v>
      </c>
      <c r="V177" s="389" t="s">
        <v>1302</v>
      </c>
    </row>
    <row r="178" spans="1:22" ht="15" x14ac:dyDescent="0.25">
      <c r="A178" s="244" t="s">
        <v>326</v>
      </c>
      <c r="B178" s="210">
        <v>34</v>
      </c>
      <c r="C178" s="227" t="s">
        <v>369</v>
      </c>
      <c r="D178" s="403">
        <v>1</v>
      </c>
      <c r="E178" s="403" t="str">
        <f t="shared" si="7"/>
        <v>05CH01348101</v>
      </c>
      <c r="F178" s="389">
        <v>5000000046</v>
      </c>
      <c r="G178" s="389" t="s">
        <v>624</v>
      </c>
      <c r="H178" s="389" t="str">
        <f t="shared" si="6"/>
        <v>1000559601-001</v>
      </c>
      <c r="I178" s="389">
        <v>1000559601</v>
      </c>
      <c r="J178" s="389">
        <v>1</v>
      </c>
      <c r="K178" s="389" t="s">
        <v>652</v>
      </c>
      <c r="L178" s="389" t="str">
        <f t="shared" si="8"/>
        <v>MADISON HB EHS</v>
      </c>
      <c r="M178" s="389" t="s">
        <v>653</v>
      </c>
      <c r="N178" s="389" t="s">
        <v>1639</v>
      </c>
      <c r="O178" s="389" t="s">
        <v>654</v>
      </c>
      <c r="P178" s="389" t="s">
        <v>428</v>
      </c>
      <c r="Q178" s="389" t="s">
        <v>655</v>
      </c>
      <c r="R178" s="389" t="s">
        <v>656</v>
      </c>
      <c r="S178" s="389" t="s">
        <v>433</v>
      </c>
      <c r="T178" s="389" t="s">
        <v>657</v>
      </c>
      <c r="U178" s="389">
        <v>13</v>
      </c>
      <c r="V178" s="389" t="s">
        <v>631</v>
      </c>
    </row>
    <row r="179" spans="1:22" ht="15" x14ac:dyDescent="0.25">
      <c r="A179" s="244" t="s">
        <v>326</v>
      </c>
      <c r="B179" s="210">
        <v>34</v>
      </c>
      <c r="C179" s="227" t="s">
        <v>369</v>
      </c>
      <c r="D179" s="403">
        <v>2</v>
      </c>
      <c r="E179" s="403" t="str">
        <f t="shared" si="7"/>
        <v>05CH01348102</v>
      </c>
      <c r="F179" s="389">
        <v>5000000046</v>
      </c>
      <c r="G179" s="389" t="s">
        <v>624</v>
      </c>
      <c r="H179" s="389" t="str">
        <f t="shared" si="6"/>
        <v>1000559601-002</v>
      </c>
      <c r="I179" s="389">
        <v>1000559601</v>
      </c>
      <c r="J179" s="389">
        <v>2</v>
      </c>
      <c r="K179" s="389" t="s">
        <v>638</v>
      </c>
      <c r="L179" s="389" t="str">
        <f t="shared" si="8"/>
        <v>NORTHPORT</v>
      </c>
      <c r="M179" s="389" t="s">
        <v>639</v>
      </c>
      <c r="N179" s="389" t="s">
        <v>1636</v>
      </c>
      <c r="O179" s="389" t="s">
        <v>640</v>
      </c>
      <c r="P179" s="389" t="s">
        <v>428</v>
      </c>
      <c r="Q179" s="389" t="s">
        <v>641</v>
      </c>
      <c r="R179" s="389" t="s">
        <v>636</v>
      </c>
      <c r="S179" s="389" t="s">
        <v>433</v>
      </c>
      <c r="T179" s="389" t="s">
        <v>642</v>
      </c>
      <c r="U179" s="389">
        <v>13</v>
      </c>
      <c r="V179" s="389" t="s">
        <v>631</v>
      </c>
    </row>
    <row r="180" spans="1:22" ht="15" x14ac:dyDescent="0.25">
      <c r="A180" s="244" t="s">
        <v>326</v>
      </c>
      <c r="B180" s="210">
        <v>34</v>
      </c>
      <c r="C180" s="227" t="s">
        <v>369</v>
      </c>
      <c r="D180" s="403">
        <v>3</v>
      </c>
      <c r="E180" s="403" t="str">
        <f t="shared" si="7"/>
        <v>05CH01348103</v>
      </c>
      <c r="F180" s="389">
        <v>5000000046</v>
      </c>
      <c r="G180" s="389" t="s">
        <v>624</v>
      </c>
      <c r="H180" s="389" t="str">
        <f t="shared" si="6"/>
        <v>1000559601-003</v>
      </c>
      <c r="I180" s="389">
        <v>1000559601</v>
      </c>
      <c r="J180" s="389">
        <v>3</v>
      </c>
      <c r="K180" s="389" t="s">
        <v>662</v>
      </c>
      <c r="L180" s="389" t="str">
        <f t="shared" si="8"/>
        <v>SOUTH MADISON</v>
      </c>
      <c r="M180" s="389" t="s">
        <v>663</v>
      </c>
      <c r="N180" s="389" t="s">
        <v>1641</v>
      </c>
      <c r="O180" s="389" t="s">
        <v>664</v>
      </c>
      <c r="P180" s="389" t="s">
        <v>428</v>
      </c>
      <c r="Q180" s="389" t="s">
        <v>665</v>
      </c>
      <c r="R180" s="389" t="s">
        <v>636</v>
      </c>
      <c r="S180" s="389" t="s">
        <v>433</v>
      </c>
      <c r="T180" s="389" t="s">
        <v>666</v>
      </c>
      <c r="U180" s="389">
        <v>13</v>
      </c>
      <c r="V180" s="389" t="s">
        <v>631</v>
      </c>
    </row>
    <row r="181" spans="1:22" ht="15" x14ac:dyDescent="0.25">
      <c r="A181" s="244" t="s">
        <v>326</v>
      </c>
      <c r="B181" s="210">
        <v>34</v>
      </c>
      <c r="C181" s="227" t="s">
        <v>369</v>
      </c>
      <c r="D181" s="403">
        <v>4</v>
      </c>
      <c r="E181" s="403" t="str">
        <f t="shared" si="7"/>
        <v>05CH01348104</v>
      </c>
      <c r="F181" s="389">
        <v>5000000046</v>
      </c>
      <c r="G181" s="389" t="s">
        <v>624</v>
      </c>
      <c r="H181" s="389" t="str">
        <f t="shared" si="6"/>
        <v>1000559601-007</v>
      </c>
      <c r="I181" s="389">
        <v>1000559601</v>
      </c>
      <c r="J181" s="389">
        <v>7</v>
      </c>
      <c r="K181" s="389" t="s">
        <v>695</v>
      </c>
      <c r="L181" s="389" t="str">
        <f t="shared" si="8"/>
        <v>GREAT BEGINNINGS ARBOR HILLS</v>
      </c>
      <c r="M181" s="389" t="s">
        <v>696</v>
      </c>
      <c r="N181" s="389" t="s">
        <v>696</v>
      </c>
      <c r="O181" s="389" t="s">
        <v>697</v>
      </c>
      <c r="P181" s="389" t="s">
        <v>428</v>
      </c>
      <c r="Q181" s="389" t="s">
        <v>698</v>
      </c>
      <c r="R181" s="389" t="s">
        <v>636</v>
      </c>
      <c r="S181" s="389" t="s">
        <v>433</v>
      </c>
      <c r="T181" s="389" t="s">
        <v>699</v>
      </c>
      <c r="U181" s="389">
        <v>13</v>
      </c>
      <c r="V181" s="389" t="s">
        <v>631</v>
      </c>
    </row>
    <row r="182" spans="1:22" ht="15" x14ac:dyDescent="0.25">
      <c r="A182" s="244" t="s">
        <v>326</v>
      </c>
      <c r="B182" s="210">
        <v>34</v>
      </c>
      <c r="C182" s="227" t="s">
        <v>369</v>
      </c>
      <c r="D182" s="403">
        <v>5</v>
      </c>
      <c r="E182" s="403" t="str">
        <f t="shared" si="7"/>
        <v>05CH01348105</v>
      </c>
      <c r="F182" s="389">
        <v>5000000046</v>
      </c>
      <c r="G182" s="389" t="s">
        <v>624</v>
      </c>
      <c r="H182" s="389" t="str">
        <f t="shared" si="6"/>
        <v>1000559601-013</v>
      </c>
      <c r="I182" s="389">
        <v>1000559601</v>
      </c>
      <c r="J182" s="389">
        <v>13</v>
      </c>
      <c r="K182" s="389" t="s">
        <v>648</v>
      </c>
      <c r="L182" s="389" t="str">
        <f t="shared" si="8"/>
        <v>DCPC EAST HEAD START AND CC</v>
      </c>
      <c r="M182" s="389"/>
      <c r="N182" s="389" t="s">
        <v>1638</v>
      </c>
      <c r="O182" s="389" t="s">
        <v>649</v>
      </c>
      <c r="P182" s="389" t="s">
        <v>428</v>
      </c>
      <c r="Q182" s="389" t="s">
        <v>650</v>
      </c>
      <c r="R182" s="389" t="s">
        <v>636</v>
      </c>
      <c r="S182" s="389" t="s">
        <v>433</v>
      </c>
      <c r="T182" s="389" t="s">
        <v>651</v>
      </c>
      <c r="U182" s="389">
        <v>13</v>
      </c>
      <c r="V182" s="389" t="s">
        <v>631</v>
      </c>
    </row>
    <row r="183" spans="1:22" ht="15" x14ac:dyDescent="0.25">
      <c r="A183" s="244" t="s">
        <v>326</v>
      </c>
      <c r="B183" s="210">
        <v>34</v>
      </c>
      <c r="C183" s="227" t="s">
        <v>369</v>
      </c>
      <c r="D183" s="403">
        <v>6</v>
      </c>
      <c r="E183" s="403" t="str">
        <f t="shared" si="7"/>
        <v>05CH01348106</v>
      </c>
      <c r="F183" s="389">
        <v>5000000046</v>
      </c>
      <c r="G183" s="389" t="s">
        <v>624</v>
      </c>
      <c r="H183" s="389" t="str">
        <f t="shared" si="6"/>
        <v>1000559601-018</v>
      </c>
      <c r="I183" s="389">
        <v>1000559601</v>
      </c>
      <c r="J183" s="389">
        <v>18</v>
      </c>
      <c r="K183" s="389" t="s">
        <v>681</v>
      </c>
      <c r="L183" s="389" t="str">
        <f t="shared" si="8"/>
        <v>DCPC STOUGHTON HEAD START</v>
      </c>
      <c r="M183" s="389"/>
      <c r="N183" s="389" t="s">
        <v>1645</v>
      </c>
      <c r="O183" s="389" t="s">
        <v>682</v>
      </c>
      <c r="P183" s="389" t="s">
        <v>428</v>
      </c>
      <c r="Q183" s="389" t="s">
        <v>683</v>
      </c>
      <c r="R183" s="389" t="s">
        <v>684</v>
      </c>
      <c r="S183" s="389" t="s">
        <v>433</v>
      </c>
      <c r="T183" s="389" t="s">
        <v>685</v>
      </c>
      <c r="U183" s="389">
        <v>13</v>
      </c>
      <c r="V183" s="389" t="s">
        <v>631</v>
      </c>
    </row>
    <row r="184" spans="1:22" ht="15" x14ac:dyDescent="0.25">
      <c r="A184" s="244" t="s">
        <v>326</v>
      </c>
      <c r="B184" s="210">
        <v>34</v>
      </c>
      <c r="C184" s="227" t="s">
        <v>369</v>
      </c>
      <c r="D184" s="403">
        <v>7</v>
      </c>
      <c r="E184" s="403" t="str">
        <f t="shared" si="7"/>
        <v>05CH01348107</v>
      </c>
      <c r="F184" s="389">
        <v>5000000046</v>
      </c>
      <c r="G184" s="389" t="s">
        <v>624</v>
      </c>
      <c r="H184" s="389" t="str">
        <f t="shared" si="6"/>
        <v>1000559601-033</v>
      </c>
      <c r="I184" s="389">
        <v>1000559601</v>
      </c>
      <c r="J184" s="389">
        <v>33</v>
      </c>
      <c r="K184" s="389" t="s">
        <v>700</v>
      </c>
      <c r="L184" s="389" t="str">
        <f t="shared" si="8"/>
        <v>DCPC WEE START EARLY HS AND CC</v>
      </c>
      <c r="M184" s="389"/>
      <c r="N184" s="389" t="s">
        <v>1648</v>
      </c>
      <c r="O184" s="389" t="s">
        <v>701</v>
      </c>
      <c r="P184" s="389" t="s">
        <v>428</v>
      </c>
      <c r="Q184" s="389" t="s">
        <v>702</v>
      </c>
      <c r="R184" s="389" t="s">
        <v>636</v>
      </c>
      <c r="S184" s="389" t="s">
        <v>433</v>
      </c>
      <c r="T184" s="389" t="s">
        <v>703</v>
      </c>
      <c r="U184" s="389">
        <v>13</v>
      </c>
      <c r="V184" s="389" t="s">
        <v>631</v>
      </c>
    </row>
    <row r="185" spans="1:22" ht="15" x14ac:dyDescent="0.25">
      <c r="A185" s="244" t="s">
        <v>326</v>
      </c>
      <c r="B185" s="210">
        <v>34</v>
      </c>
      <c r="C185" s="227" t="s">
        <v>369</v>
      </c>
      <c r="D185" s="403">
        <v>8</v>
      </c>
      <c r="E185" s="403" t="str">
        <f t="shared" si="7"/>
        <v>05CH01348108</v>
      </c>
      <c r="F185" s="389">
        <v>5000000046</v>
      </c>
      <c r="G185" s="389" t="s">
        <v>624</v>
      </c>
      <c r="H185" s="389" t="str">
        <f t="shared" si="6"/>
        <v>1000559601-034</v>
      </c>
      <c r="I185" s="389">
        <v>1000559601</v>
      </c>
      <c r="J185" s="389">
        <v>34</v>
      </c>
      <c r="K185" s="389" t="s">
        <v>667</v>
      </c>
      <c r="L185" s="389" t="str">
        <f t="shared" si="8"/>
        <v>DCPC MONROE HEAD START</v>
      </c>
      <c r="M185" s="389"/>
      <c r="N185" s="389" t="s">
        <v>1642</v>
      </c>
      <c r="O185" s="389" t="s">
        <v>668</v>
      </c>
      <c r="P185" s="389" t="s">
        <v>428</v>
      </c>
      <c r="Q185" s="389" t="s">
        <v>669</v>
      </c>
      <c r="R185" s="389" t="s">
        <v>670</v>
      </c>
      <c r="S185" s="389" t="s">
        <v>433</v>
      </c>
      <c r="T185" s="389" t="s">
        <v>671</v>
      </c>
      <c r="U185" s="389">
        <v>23</v>
      </c>
      <c r="V185" s="389" t="s">
        <v>672</v>
      </c>
    </row>
    <row r="186" spans="1:22" ht="15" x14ac:dyDescent="0.25">
      <c r="A186" s="244" t="s">
        <v>326</v>
      </c>
      <c r="B186" s="210">
        <v>34</v>
      </c>
      <c r="C186" s="227" t="s">
        <v>369</v>
      </c>
      <c r="D186" s="403">
        <v>9</v>
      </c>
      <c r="E186" s="403" t="str">
        <f t="shared" si="7"/>
        <v>05CH01348109</v>
      </c>
      <c r="F186" s="389">
        <v>5000000046</v>
      </c>
      <c r="G186" s="389" t="s">
        <v>624</v>
      </c>
      <c r="H186" s="389" t="str">
        <f t="shared" si="6"/>
        <v>1000559601-036</v>
      </c>
      <c r="I186" s="389">
        <v>1000559601</v>
      </c>
      <c r="J186" s="389">
        <v>36</v>
      </c>
      <c r="K186" s="389" t="s">
        <v>643</v>
      </c>
      <c r="L186" s="389" t="str">
        <f t="shared" si="8"/>
        <v>GREAT BEGINNINGS SUN PRAIRIE</v>
      </c>
      <c r="M186" s="389" t="s">
        <v>644</v>
      </c>
      <c r="N186" s="389" t="s">
        <v>1637</v>
      </c>
      <c r="O186" s="389" t="s">
        <v>645</v>
      </c>
      <c r="P186" s="389" t="s">
        <v>428</v>
      </c>
      <c r="Q186" s="389" t="s">
        <v>646</v>
      </c>
      <c r="R186" s="389" t="s">
        <v>629</v>
      </c>
      <c r="S186" s="389" t="s">
        <v>433</v>
      </c>
      <c r="T186" s="389" t="s">
        <v>647</v>
      </c>
      <c r="U186" s="389">
        <v>13</v>
      </c>
      <c r="V186" s="389" t="s">
        <v>631</v>
      </c>
    </row>
    <row r="187" spans="1:22" ht="15" x14ac:dyDescent="0.25">
      <c r="A187" s="244" t="s">
        <v>326</v>
      </c>
      <c r="B187" s="210">
        <v>34</v>
      </c>
      <c r="C187" s="227" t="s">
        <v>369</v>
      </c>
      <c r="D187" s="403">
        <v>10</v>
      </c>
      <c r="E187" s="403" t="str">
        <f t="shared" si="7"/>
        <v>05CH01348110</v>
      </c>
      <c r="F187" s="389">
        <v>5000000046</v>
      </c>
      <c r="G187" s="389" t="s">
        <v>624</v>
      </c>
      <c r="H187" s="389" t="str">
        <f t="shared" si="6"/>
        <v>1000559601-039</v>
      </c>
      <c r="I187" s="389">
        <v>1000559601</v>
      </c>
      <c r="J187" s="389">
        <v>39</v>
      </c>
      <c r="K187" s="389" t="s">
        <v>690</v>
      </c>
      <c r="L187" s="389" t="str">
        <f t="shared" si="8"/>
        <v>UNION CORNERS</v>
      </c>
      <c r="M187" s="389" t="s">
        <v>691</v>
      </c>
      <c r="N187" s="389" t="s">
        <v>1647</v>
      </c>
      <c r="O187" s="389" t="s">
        <v>692</v>
      </c>
      <c r="P187" s="389" t="s">
        <v>428</v>
      </c>
      <c r="Q187" s="389" t="s">
        <v>693</v>
      </c>
      <c r="R187" s="389" t="s">
        <v>636</v>
      </c>
      <c r="S187" s="389" t="s">
        <v>433</v>
      </c>
      <c r="T187" s="389" t="s">
        <v>694</v>
      </c>
      <c r="U187" s="389">
        <v>13</v>
      </c>
      <c r="V187" s="389" t="s">
        <v>631</v>
      </c>
    </row>
    <row r="188" spans="1:22" ht="15" x14ac:dyDescent="0.25">
      <c r="A188" s="244" t="s">
        <v>326</v>
      </c>
      <c r="B188" s="210">
        <v>34</v>
      </c>
      <c r="C188" s="227" t="s">
        <v>369</v>
      </c>
      <c r="D188" s="403">
        <v>11</v>
      </c>
      <c r="E188" s="403" t="str">
        <f t="shared" si="7"/>
        <v>05CH01348111</v>
      </c>
      <c r="F188" s="389">
        <v>5000000046</v>
      </c>
      <c r="G188" s="389" t="s">
        <v>624</v>
      </c>
      <c r="H188" s="389" t="str">
        <f t="shared" si="6"/>
        <v>6000557946-002</v>
      </c>
      <c r="I188" s="389">
        <v>6000557946</v>
      </c>
      <c r="J188" s="389">
        <v>2</v>
      </c>
      <c r="K188" s="389" t="s">
        <v>658</v>
      </c>
      <c r="L188" s="389" t="str">
        <f t="shared" si="8"/>
        <v>RED CABOOSE SCHOOL AGE MARQUETTE</v>
      </c>
      <c r="M188" s="389"/>
      <c r="N188" s="389" t="s">
        <v>1640</v>
      </c>
      <c r="O188" s="389" t="s">
        <v>659</v>
      </c>
      <c r="P188" s="389" t="s">
        <v>428</v>
      </c>
      <c r="Q188" s="389" t="s">
        <v>660</v>
      </c>
      <c r="R188" s="389" t="s">
        <v>636</v>
      </c>
      <c r="S188" s="389" t="s">
        <v>433</v>
      </c>
      <c r="T188" s="389" t="s">
        <v>661</v>
      </c>
      <c r="U188" s="389">
        <v>13</v>
      </c>
      <c r="V188" s="389" t="s">
        <v>631</v>
      </c>
    </row>
    <row r="189" spans="1:22" ht="15" x14ac:dyDescent="0.25">
      <c r="A189" s="244" t="s">
        <v>326</v>
      </c>
      <c r="B189" s="210">
        <v>34</v>
      </c>
      <c r="C189" s="227" t="s">
        <v>369</v>
      </c>
      <c r="D189" s="403">
        <v>12</v>
      </c>
      <c r="E189" s="403" t="str">
        <f t="shared" si="7"/>
        <v>05CH01348112</v>
      </c>
      <c r="F189" s="389">
        <v>5000000046</v>
      </c>
      <c r="G189" s="389" t="s">
        <v>624</v>
      </c>
      <c r="H189" s="389" t="str">
        <f t="shared" si="6"/>
        <v>6000559066-071</v>
      </c>
      <c r="I189" s="389">
        <v>6000559066</v>
      </c>
      <c r="J189" s="389">
        <v>71</v>
      </c>
      <c r="K189" s="389" t="s">
        <v>677</v>
      </c>
      <c r="L189" s="389" t="str">
        <f t="shared" si="8"/>
        <v>YMCA CREEKSIDE</v>
      </c>
      <c r="M189" s="389"/>
      <c r="N189" s="389" t="s">
        <v>1644</v>
      </c>
      <c r="O189" s="389" t="s">
        <v>678</v>
      </c>
      <c r="P189" s="389" t="s">
        <v>428</v>
      </c>
      <c r="Q189" s="389" t="s">
        <v>679</v>
      </c>
      <c r="R189" s="389" t="s">
        <v>629</v>
      </c>
      <c r="S189" s="389" t="s">
        <v>433</v>
      </c>
      <c r="T189" s="389" t="s">
        <v>680</v>
      </c>
      <c r="U189" s="389">
        <v>13</v>
      </c>
      <c r="V189" s="389" t="s">
        <v>631</v>
      </c>
    </row>
    <row r="190" spans="1:22" ht="15" x14ac:dyDescent="0.25">
      <c r="A190" s="244" t="s">
        <v>326</v>
      </c>
      <c r="B190" s="210">
        <v>34</v>
      </c>
      <c r="C190" s="227" t="s">
        <v>369</v>
      </c>
      <c r="D190" s="403">
        <v>13</v>
      </c>
      <c r="E190" s="403" t="str">
        <f t="shared" si="7"/>
        <v>05CH01348113</v>
      </c>
      <c r="F190" s="389">
        <v>5000000046</v>
      </c>
      <c r="G190" s="389" t="s">
        <v>624</v>
      </c>
      <c r="H190" s="389" t="str">
        <f t="shared" si="6"/>
        <v>6000559066-084</v>
      </c>
      <c r="I190" s="389">
        <v>6000559066</v>
      </c>
      <c r="J190" s="389">
        <v>84</v>
      </c>
      <c r="K190" s="389" t="s">
        <v>625</v>
      </c>
      <c r="L190" s="389" t="str">
        <f t="shared" si="8"/>
        <v>SUN PRAIRIE HB EHS</v>
      </c>
      <c r="M190" s="389" t="s">
        <v>626</v>
      </c>
      <c r="N190" s="389" t="s">
        <v>1634</v>
      </c>
      <c r="O190" s="389" t="s">
        <v>627</v>
      </c>
      <c r="P190" s="389" t="s">
        <v>428</v>
      </c>
      <c r="Q190" s="389" t="s">
        <v>628</v>
      </c>
      <c r="R190" s="389" t="s">
        <v>629</v>
      </c>
      <c r="S190" s="389" t="s">
        <v>433</v>
      </c>
      <c r="T190" s="389" t="s">
        <v>630</v>
      </c>
      <c r="U190" s="389">
        <v>13</v>
      </c>
      <c r="V190" s="389" t="s">
        <v>631</v>
      </c>
    </row>
    <row r="191" spans="1:22" ht="15" x14ac:dyDescent="0.25">
      <c r="A191" s="244" t="s">
        <v>326</v>
      </c>
      <c r="B191" s="210">
        <v>34</v>
      </c>
      <c r="C191" s="227" t="s">
        <v>369</v>
      </c>
      <c r="D191" s="403">
        <v>14</v>
      </c>
      <c r="E191" s="403" t="str">
        <f t="shared" si="7"/>
        <v>05CH01348114</v>
      </c>
      <c r="F191" s="389">
        <v>5000000046</v>
      </c>
      <c r="G191" s="389" t="s">
        <v>624</v>
      </c>
      <c r="H191" s="389" t="str">
        <f t="shared" si="6"/>
        <v>6000587326-001</v>
      </c>
      <c r="I191" s="389">
        <v>6000587326</v>
      </c>
      <c r="J191" s="389">
        <v>1</v>
      </c>
      <c r="K191" s="389" t="s">
        <v>673</v>
      </c>
      <c r="L191" s="389" t="str">
        <f t="shared" si="8"/>
        <v>PEQUENOS TRAVIESOS LLC</v>
      </c>
      <c r="M191" s="389"/>
      <c r="N191" s="389" t="s">
        <v>1643</v>
      </c>
      <c r="O191" s="389" t="s">
        <v>674</v>
      </c>
      <c r="P191" s="389" t="s">
        <v>428</v>
      </c>
      <c r="Q191" s="389" t="s">
        <v>675</v>
      </c>
      <c r="R191" s="389" t="s">
        <v>636</v>
      </c>
      <c r="S191" s="389" t="s">
        <v>433</v>
      </c>
      <c r="T191" s="389" t="s">
        <v>676</v>
      </c>
      <c r="U191" s="389">
        <v>13</v>
      </c>
      <c r="V191" s="389" t="s">
        <v>631</v>
      </c>
    </row>
    <row r="192" spans="1:22" ht="15" x14ac:dyDescent="0.25">
      <c r="A192" s="244" t="s">
        <v>326</v>
      </c>
      <c r="B192" s="210">
        <v>34</v>
      </c>
      <c r="C192" s="227" t="s">
        <v>369</v>
      </c>
      <c r="D192" s="403">
        <v>15</v>
      </c>
      <c r="E192" s="403" t="str">
        <f t="shared" si="7"/>
        <v>05CH01348115</v>
      </c>
      <c r="F192" s="389">
        <v>5000000046</v>
      </c>
      <c r="G192" s="389" t="s">
        <v>624</v>
      </c>
      <c r="H192" s="389" t="str">
        <f t="shared" si="6"/>
        <v>7000589117-001</v>
      </c>
      <c r="I192" s="389">
        <v>7000589117</v>
      </c>
      <c r="J192" s="389">
        <v>1</v>
      </c>
      <c r="K192" s="389" t="s">
        <v>686</v>
      </c>
      <c r="L192" s="389" t="str">
        <f t="shared" si="8"/>
        <v>RESPITE CENTER</v>
      </c>
      <c r="M192" s="389"/>
      <c r="N192" s="389" t="s">
        <v>1646</v>
      </c>
      <c r="O192" s="389" t="s">
        <v>687</v>
      </c>
      <c r="P192" s="389" t="s">
        <v>428</v>
      </c>
      <c r="Q192" s="389" t="s">
        <v>688</v>
      </c>
      <c r="R192" s="389" t="s">
        <v>636</v>
      </c>
      <c r="S192" s="389" t="s">
        <v>433</v>
      </c>
      <c r="T192" s="389" t="s">
        <v>689</v>
      </c>
      <c r="U192" s="389">
        <v>13</v>
      </c>
      <c r="V192" s="389" t="s">
        <v>631</v>
      </c>
    </row>
    <row r="193" spans="1:22" ht="15" x14ac:dyDescent="0.25">
      <c r="A193" s="244" t="s">
        <v>326</v>
      </c>
      <c r="B193" s="210">
        <v>34</v>
      </c>
      <c r="C193" s="227" t="s">
        <v>369</v>
      </c>
      <c r="D193" s="403">
        <v>16</v>
      </c>
      <c r="E193" s="403" t="str">
        <f t="shared" si="7"/>
        <v>05CH01348116</v>
      </c>
      <c r="F193" s="389">
        <v>5000000046</v>
      </c>
      <c r="G193" s="389" t="s">
        <v>624</v>
      </c>
      <c r="H193" s="389" t="str">
        <f t="shared" si="6"/>
        <v>8000588638-001</v>
      </c>
      <c r="I193" s="389">
        <v>8000588638</v>
      </c>
      <c r="J193" s="389">
        <v>1</v>
      </c>
      <c r="K193" s="389" t="s">
        <v>632</v>
      </c>
      <c r="L193" s="389" t="str">
        <f t="shared" si="8"/>
        <v>PLAYING FIELD</v>
      </c>
      <c r="M193" s="389" t="s">
        <v>633</v>
      </c>
      <c r="N193" s="389" t="s">
        <v>1635</v>
      </c>
      <c r="O193" s="389" t="s">
        <v>634</v>
      </c>
      <c r="P193" s="389" t="s">
        <v>428</v>
      </c>
      <c r="Q193" s="389" t="s">
        <v>635</v>
      </c>
      <c r="R193" s="389" t="s">
        <v>636</v>
      </c>
      <c r="S193" s="389" t="s">
        <v>433</v>
      </c>
      <c r="T193" s="389" t="s">
        <v>637</v>
      </c>
      <c r="U193" s="389">
        <v>13</v>
      </c>
      <c r="V193" s="389" t="s">
        <v>631</v>
      </c>
    </row>
    <row r="194" spans="1:22" ht="15" x14ac:dyDescent="0.25">
      <c r="A194" s="244" t="s">
        <v>327</v>
      </c>
      <c r="B194" s="210">
        <v>41</v>
      </c>
      <c r="C194" s="227" t="s">
        <v>370</v>
      </c>
      <c r="D194" s="403">
        <v>1</v>
      </c>
      <c r="E194" s="403" t="str">
        <f t="shared" si="7"/>
        <v>90CI01005501</v>
      </c>
      <c r="F194" s="389">
        <v>5000000069</v>
      </c>
      <c r="G194" s="389" t="s">
        <v>1285</v>
      </c>
      <c r="H194" s="389" t="str">
        <f t="shared" si="6"/>
        <v>8000578448-001</v>
      </c>
      <c r="I194" s="389">
        <v>8000578448</v>
      </c>
      <c r="J194" s="389">
        <v>1</v>
      </c>
      <c r="K194" s="389" t="s">
        <v>1286</v>
      </c>
      <c r="L194" s="389" t="str">
        <f t="shared" si="8"/>
        <v>ST CROIX TRIBAL HEAD START</v>
      </c>
      <c r="M194" s="389"/>
      <c r="N194" s="389" t="s">
        <v>1766</v>
      </c>
      <c r="O194" s="389" t="s">
        <v>1287</v>
      </c>
      <c r="P194" s="389" t="s">
        <v>428</v>
      </c>
      <c r="Q194" s="389" t="s">
        <v>1288</v>
      </c>
      <c r="R194" s="389" t="s">
        <v>1289</v>
      </c>
      <c r="S194" s="389" t="s">
        <v>433</v>
      </c>
      <c r="T194" s="389" t="s">
        <v>1290</v>
      </c>
      <c r="U194" s="389">
        <v>7</v>
      </c>
      <c r="V194" s="389" t="s">
        <v>898</v>
      </c>
    </row>
    <row r="195" spans="1:22" ht="15" x14ac:dyDescent="0.25">
      <c r="A195" s="244" t="s">
        <v>328</v>
      </c>
      <c r="B195" s="210">
        <v>42</v>
      </c>
      <c r="C195" s="227" t="s">
        <v>371</v>
      </c>
      <c r="D195" s="403">
        <v>2</v>
      </c>
      <c r="E195" s="403" t="str">
        <f t="shared" si="7"/>
        <v>90CI01007502</v>
      </c>
      <c r="F195" s="389">
        <v>5000000050</v>
      </c>
      <c r="G195" s="389" t="s">
        <v>328</v>
      </c>
      <c r="H195" s="389" t="str">
        <f t="shared" ref="H195:H239" si="9">TEXT(I195,"0000000000")&amp;"-"&amp;TEXT(J195,"000")</f>
        <v>1000556721-002</v>
      </c>
      <c r="I195" s="389">
        <v>1000556721</v>
      </c>
      <c r="J195" s="389">
        <v>2</v>
      </c>
      <c r="K195" s="389" t="s">
        <v>849</v>
      </c>
      <c r="L195" s="389" t="str">
        <f t="shared" si="8"/>
        <v>CHAHK HA CHEE HEAD START</v>
      </c>
      <c r="M195" s="389"/>
      <c r="N195" s="389" t="s">
        <v>1675</v>
      </c>
      <c r="O195" s="389" t="s">
        <v>850</v>
      </c>
      <c r="P195" s="389" t="s">
        <v>428</v>
      </c>
      <c r="Q195" s="389" t="s">
        <v>851</v>
      </c>
      <c r="R195" s="389" t="s">
        <v>852</v>
      </c>
      <c r="S195" s="389" t="s">
        <v>433</v>
      </c>
      <c r="T195" s="389" t="s">
        <v>853</v>
      </c>
      <c r="U195" s="389">
        <v>71</v>
      </c>
      <c r="V195" s="389" t="s">
        <v>854</v>
      </c>
    </row>
    <row r="196" spans="1:22" ht="15" x14ac:dyDescent="0.25">
      <c r="A196" s="244" t="s">
        <v>328</v>
      </c>
      <c r="B196" s="210">
        <v>42</v>
      </c>
      <c r="C196" s="227" t="s">
        <v>371</v>
      </c>
      <c r="D196" s="403">
        <v>3</v>
      </c>
      <c r="E196" s="403" t="str">
        <f t="shared" ref="E196:E239" si="10">C196&amp;TEXT(D196,"00")</f>
        <v>90CI01007503</v>
      </c>
      <c r="F196" s="389">
        <v>5000000050</v>
      </c>
      <c r="G196" s="389" t="s">
        <v>328</v>
      </c>
      <c r="H196" s="389" t="str">
        <f t="shared" si="9"/>
        <v>1000556721-003</v>
      </c>
      <c r="I196" s="389">
        <v>1000556721</v>
      </c>
      <c r="J196" s="389">
        <v>3</v>
      </c>
      <c r="K196" s="389" t="s">
        <v>837</v>
      </c>
      <c r="L196" s="389" t="str">
        <f t="shared" ref="L196:L239" si="11">IF(M196="",N196,M196)</f>
        <v>AHUCO HEAD START CENTER</v>
      </c>
      <c r="M196" s="389"/>
      <c r="N196" s="389" t="s">
        <v>1673</v>
      </c>
      <c r="O196" s="389" t="s">
        <v>838</v>
      </c>
      <c r="P196" s="389" t="s">
        <v>428</v>
      </c>
      <c r="Q196" s="389" t="s">
        <v>839</v>
      </c>
      <c r="R196" s="389" t="s">
        <v>840</v>
      </c>
      <c r="S196" s="389" t="s">
        <v>433</v>
      </c>
      <c r="T196" s="389" t="s">
        <v>841</v>
      </c>
      <c r="U196" s="389">
        <v>41</v>
      </c>
      <c r="V196" s="389" t="s">
        <v>842</v>
      </c>
    </row>
    <row r="197" spans="1:22" ht="15" x14ac:dyDescent="0.25">
      <c r="A197" s="244" t="s">
        <v>328</v>
      </c>
      <c r="B197" s="210">
        <v>42</v>
      </c>
      <c r="C197" s="227" t="s">
        <v>371</v>
      </c>
      <c r="D197" s="403">
        <v>4</v>
      </c>
      <c r="E197" s="403" t="str">
        <f t="shared" si="10"/>
        <v>90CI01007504</v>
      </c>
      <c r="F197" s="389">
        <v>5000000050</v>
      </c>
      <c r="G197" s="389" t="s">
        <v>328</v>
      </c>
      <c r="H197" s="389" t="str">
        <f t="shared" si="9"/>
        <v>1000556721-004</v>
      </c>
      <c r="I197" s="389">
        <v>1000556721</v>
      </c>
      <c r="J197" s="389">
        <v>4</v>
      </c>
      <c r="K197" s="389" t="s">
        <v>843</v>
      </c>
      <c r="L197" s="389" t="str">
        <f t="shared" si="11"/>
        <v>PUZAKI PEI CINAK HEAD START</v>
      </c>
      <c r="M197" s="389"/>
      <c r="N197" s="389" t="s">
        <v>1674</v>
      </c>
      <c r="O197" s="389" t="s">
        <v>844</v>
      </c>
      <c r="P197" s="389" t="s">
        <v>428</v>
      </c>
      <c r="Q197" s="389" t="s">
        <v>845</v>
      </c>
      <c r="R197" s="389" t="s">
        <v>846</v>
      </c>
      <c r="S197" s="389" t="s">
        <v>433</v>
      </c>
      <c r="T197" s="389" t="s">
        <v>847</v>
      </c>
      <c r="U197" s="389">
        <v>27</v>
      </c>
      <c r="V197" s="389" t="s">
        <v>848</v>
      </c>
    </row>
    <row r="198" spans="1:22" ht="15" x14ac:dyDescent="0.25">
      <c r="A198" s="244" t="s">
        <v>328</v>
      </c>
      <c r="B198" s="210">
        <v>42</v>
      </c>
      <c r="C198" s="227" t="s">
        <v>371</v>
      </c>
      <c r="D198" s="403">
        <v>5</v>
      </c>
      <c r="E198" s="403" t="str">
        <f t="shared" si="10"/>
        <v>90CI01007505</v>
      </c>
      <c r="F198" s="389">
        <v>5000000050</v>
      </c>
      <c r="G198" s="389" t="s">
        <v>328</v>
      </c>
      <c r="H198" s="389" t="str">
        <f t="shared" si="9"/>
        <v>1000556721-005</v>
      </c>
      <c r="I198" s="389">
        <v>1000556721</v>
      </c>
      <c r="J198" s="389">
        <v>5</v>
      </c>
      <c r="K198" s="389" t="s">
        <v>855</v>
      </c>
      <c r="L198" s="389" t="str">
        <f t="shared" si="11"/>
        <v>HO-CHUNK GRA HEAD START CTR</v>
      </c>
      <c r="M198" s="389"/>
      <c r="N198" s="389" t="s">
        <v>1676</v>
      </c>
      <c r="O198" s="389" t="s">
        <v>856</v>
      </c>
      <c r="P198" s="389" t="s">
        <v>428</v>
      </c>
      <c r="Q198" s="389" t="s">
        <v>857</v>
      </c>
      <c r="R198" s="389" t="s">
        <v>846</v>
      </c>
      <c r="S198" s="389" t="s">
        <v>433</v>
      </c>
      <c r="T198" s="389" t="s">
        <v>858</v>
      </c>
      <c r="U198" s="389">
        <v>27</v>
      </c>
      <c r="V198" s="389" t="s">
        <v>848</v>
      </c>
    </row>
    <row r="199" spans="1:22" ht="15" x14ac:dyDescent="0.25">
      <c r="A199" s="244" t="s">
        <v>328</v>
      </c>
      <c r="B199" s="210">
        <v>42</v>
      </c>
      <c r="C199" s="227" t="s">
        <v>371</v>
      </c>
      <c r="D199" s="403">
        <v>6</v>
      </c>
      <c r="E199" s="403" t="str">
        <f t="shared" si="10"/>
        <v>90CI01007506</v>
      </c>
      <c r="F199" s="389">
        <v>5000000050</v>
      </c>
      <c r="G199" s="389" t="s">
        <v>328</v>
      </c>
      <c r="H199" s="389" t="str">
        <f t="shared" si="9"/>
        <v>1000556721-006</v>
      </c>
      <c r="I199" s="389">
        <v>1000556721</v>
      </c>
      <c r="J199" s="389">
        <v>6</v>
      </c>
      <c r="K199" s="389" t="s">
        <v>831</v>
      </c>
      <c r="L199" s="389" t="str">
        <f t="shared" si="11"/>
        <v>WIPAMEN KER 'DA HEAD START CENTER</v>
      </c>
      <c r="M199" s="389"/>
      <c r="N199" s="389" t="s">
        <v>1672</v>
      </c>
      <c r="O199" s="389" t="s">
        <v>832</v>
      </c>
      <c r="P199" s="389" t="s">
        <v>428</v>
      </c>
      <c r="Q199" s="389" t="s">
        <v>833</v>
      </c>
      <c r="R199" s="389" t="s">
        <v>834</v>
      </c>
      <c r="S199" s="389" t="s">
        <v>433</v>
      </c>
      <c r="T199" s="389" t="s">
        <v>835</v>
      </c>
      <c r="U199" s="389">
        <v>58</v>
      </c>
      <c r="V199" s="389" t="s">
        <v>836</v>
      </c>
    </row>
    <row r="200" spans="1:22" ht="15" x14ac:dyDescent="0.25">
      <c r="A200" s="244" t="s">
        <v>328</v>
      </c>
      <c r="B200" s="210">
        <v>42</v>
      </c>
      <c r="C200" s="227" t="s">
        <v>371</v>
      </c>
      <c r="D200" s="403">
        <v>7</v>
      </c>
      <c r="E200" s="403" t="str">
        <f t="shared" si="10"/>
        <v>90CI01007507</v>
      </c>
      <c r="F200" s="389">
        <v>5000000050</v>
      </c>
      <c r="G200" s="389" t="s">
        <v>328</v>
      </c>
      <c r="H200" s="389" t="str">
        <f t="shared" si="9"/>
        <v>1000556721-007</v>
      </c>
      <c r="I200" s="389">
        <v>1000556721</v>
      </c>
      <c r="J200" s="389">
        <v>7</v>
      </c>
      <c r="K200" s="389" t="s">
        <v>859</v>
      </c>
      <c r="L200" s="389" t="str">
        <f t="shared" si="11"/>
        <v>NEENK CHUNK GRA HEAD START CENTER</v>
      </c>
      <c r="M200" s="389"/>
      <c r="N200" s="389" t="s">
        <v>1677</v>
      </c>
      <c r="O200" s="389" t="s">
        <v>860</v>
      </c>
      <c r="P200" s="389" t="s">
        <v>428</v>
      </c>
      <c r="Q200" s="389" t="s">
        <v>861</v>
      </c>
      <c r="R200" s="389" t="s">
        <v>862</v>
      </c>
      <c r="S200" s="389" t="s">
        <v>433</v>
      </c>
      <c r="T200" s="389" t="s">
        <v>863</v>
      </c>
      <c r="U200" s="389">
        <v>56</v>
      </c>
      <c r="V200" s="389" t="s">
        <v>864</v>
      </c>
    </row>
    <row r="201" spans="1:22" ht="15" x14ac:dyDescent="0.25">
      <c r="A201" s="244" t="s">
        <v>329</v>
      </c>
      <c r="B201" s="210">
        <v>43</v>
      </c>
      <c r="C201" s="227" t="s">
        <v>372</v>
      </c>
      <c r="D201" s="403">
        <v>1</v>
      </c>
      <c r="E201" s="403" t="str">
        <f t="shared" si="10"/>
        <v>90CI01009101</v>
      </c>
      <c r="F201" s="389">
        <v>5000000040</v>
      </c>
      <c r="G201" s="389" t="s">
        <v>443</v>
      </c>
      <c r="H201" s="389" t="str">
        <f t="shared" si="9"/>
        <v>7000560867-001</v>
      </c>
      <c r="I201" s="389">
        <v>7000560867</v>
      </c>
      <c r="J201" s="389">
        <v>1</v>
      </c>
      <c r="K201" s="389" t="s">
        <v>444</v>
      </c>
      <c r="L201" s="389" t="str">
        <f t="shared" si="11"/>
        <v>GINIIJAANISINAANIG</v>
      </c>
      <c r="M201" s="389"/>
      <c r="N201" s="389" t="s">
        <v>1601</v>
      </c>
      <c r="O201" s="389" t="s">
        <v>445</v>
      </c>
      <c r="P201" s="389" t="s">
        <v>428</v>
      </c>
      <c r="Q201" s="389" t="s">
        <v>446</v>
      </c>
      <c r="R201" s="389" t="s">
        <v>447</v>
      </c>
      <c r="S201" s="389" t="s">
        <v>433</v>
      </c>
      <c r="T201" s="389" t="s">
        <v>448</v>
      </c>
      <c r="U201" s="389">
        <v>2</v>
      </c>
      <c r="V201" s="389" t="s">
        <v>449</v>
      </c>
    </row>
    <row r="202" spans="1:22" ht="15.75" thickBot="1" x14ac:dyDescent="0.3">
      <c r="A202" s="245" t="s">
        <v>331</v>
      </c>
      <c r="B202" s="213">
        <v>45</v>
      </c>
      <c r="C202" s="387" t="s">
        <v>374</v>
      </c>
      <c r="D202" s="403">
        <v>1</v>
      </c>
      <c r="E202" s="403" t="str">
        <f t="shared" si="10"/>
        <v>90CI01014201</v>
      </c>
      <c r="F202" s="389">
        <v>5000000065</v>
      </c>
      <c r="G202" s="389" t="s">
        <v>1184</v>
      </c>
      <c r="H202" s="389" t="str">
        <f t="shared" si="9"/>
        <v>8000560408-002</v>
      </c>
      <c r="I202" s="389">
        <v>8000560408</v>
      </c>
      <c r="J202" s="389">
        <v>2</v>
      </c>
      <c r="K202" s="389" t="s">
        <v>1189</v>
      </c>
      <c r="L202" s="389" t="str">
        <f t="shared" si="11"/>
        <v>ONEIDA HEAD START</v>
      </c>
      <c r="M202" s="389"/>
      <c r="N202" s="389" t="s">
        <v>1747</v>
      </c>
      <c r="O202" s="389" t="s">
        <v>1190</v>
      </c>
      <c r="P202" s="389" t="s">
        <v>428</v>
      </c>
      <c r="Q202" s="389" t="s">
        <v>1191</v>
      </c>
      <c r="R202" s="389" t="s">
        <v>1192</v>
      </c>
      <c r="S202" s="389" t="s">
        <v>433</v>
      </c>
      <c r="T202" s="389" t="s">
        <v>1193</v>
      </c>
      <c r="U202" s="389">
        <v>92</v>
      </c>
      <c r="V202" s="389"/>
    </row>
    <row r="203" spans="1:22" ht="15.75" thickBot="1" x14ac:dyDescent="0.3">
      <c r="A203" s="245" t="s">
        <v>331</v>
      </c>
      <c r="B203" s="213">
        <v>45</v>
      </c>
      <c r="C203" s="387" t="s">
        <v>374</v>
      </c>
      <c r="D203" s="403">
        <v>2</v>
      </c>
      <c r="E203" s="403" t="str">
        <f t="shared" si="10"/>
        <v>90CI01014202</v>
      </c>
      <c r="F203" s="389">
        <v>5000000065</v>
      </c>
      <c r="G203" s="389" t="s">
        <v>1184</v>
      </c>
      <c r="H203" s="389" t="str">
        <f t="shared" si="9"/>
        <v>8000560408-004</v>
      </c>
      <c r="I203" s="389">
        <v>8000560408</v>
      </c>
      <c r="J203" s="389">
        <v>4</v>
      </c>
      <c r="K203" s="389" t="s">
        <v>1185</v>
      </c>
      <c r="L203" s="389" t="str">
        <f t="shared" si="11"/>
        <v>THREE SISTERS HEAD START</v>
      </c>
      <c r="M203" s="389"/>
      <c r="N203" s="389" t="s">
        <v>1746</v>
      </c>
      <c r="O203" s="389" t="s">
        <v>1186</v>
      </c>
      <c r="P203" s="389" t="s">
        <v>428</v>
      </c>
      <c r="Q203" s="389" t="s">
        <v>1187</v>
      </c>
      <c r="R203" s="389" t="s">
        <v>612</v>
      </c>
      <c r="S203" s="389" t="s">
        <v>433</v>
      </c>
      <c r="T203" s="389" t="s">
        <v>1188</v>
      </c>
      <c r="U203" s="389">
        <v>92</v>
      </c>
      <c r="V203" s="389" t="s">
        <v>331</v>
      </c>
    </row>
    <row r="204" spans="1:22" ht="15.75" thickBot="1" x14ac:dyDescent="0.3">
      <c r="A204" s="245" t="s">
        <v>332</v>
      </c>
      <c r="B204" s="213">
        <v>46</v>
      </c>
      <c r="C204" s="387" t="s">
        <v>375</v>
      </c>
      <c r="D204" s="403">
        <v>1</v>
      </c>
      <c r="E204" s="403" t="str">
        <f t="shared" si="10"/>
        <v>90CI01017901</v>
      </c>
      <c r="F204" s="389">
        <v>5000000055</v>
      </c>
      <c r="G204" s="389" t="s">
        <v>988</v>
      </c>
      <c r="H204" s="389" t="str">
        <f t="shared" si="9"/>
        <v>1000577891-002</v>
      </c>
      <c r="I204" s="389">
        <v>1000577891</v>
      </c>
      <c r="J204" s="389">
        <v>2</v>
      </c>
      <c r="K204" s="389" t="s">
        <v>989</v>
      </c>
      <c r="L204" s="389" t="str">
        <f t="shared" si="11"/>
        <v>LCO HEAD START-EARLY HEAD START</v>
      </c>
      <c r="M204" s="389"/>
      <c r="N204" s="389" t="s">
        <v>1704</v>
      </c>
      <c r="O204" s="389" t="s">
        <v>990</v>
      </c>
      <c r="P204" s="389" t="s">
        <v>428</v>
      </c>
      <c r="Q204" s="389" t="s">
        <v>991</v>
      </c>
      <c r="R204" s="389" t="s">
        <v>902</v>
      </c>
      <c r="S204" s="389" t="s">
        <v>433</v>
      </c>
      <c r="T204" s="389" t="s">
        <v>992</v>
      </c>
      <c r="U204" s="389">
        <v>57</v>
      </c>
      <c r="V204" s="389" t="s">
        <v>904</v>
      </c>
    </row>
    <row r="205" spans="1:22" ht="15.75" thickBot="1" x14ac:dyDescent="0.3">
      <c r="A205" s="245" t="s">
        <v>332</v>
      </c>
      <c r="B205" s="213">
        <v>46</v>
      </c>
      <c r="C205" s="387" t="s">
        <v>375</v>
      </c>
      <c r="D205" s="403">
        <v>2</v>
      </c>
      <c r="E205" s="403" t="str">
        <f t="shared" si="10"/>
        <v>90CI01017902</v>
      </c>
      <c r="F205" s="389">
        <v>5000000055</v>
      </c>
      <c r="G205" s="389" t="s">
        <v>988</v>
      </c>
      <c r="H205" s="389" t="str">
        <f t="shared" si="9"/>
        <v>1000577891-004</v>
      </c>
      <c r="I205" s="389">
        <v>1000577891</v>
      </c>
      <c r="J205" s="389">
        <v>4</v>
      </c>
      <c r="K205" s="389" t="s">
        <v>993</v>
      </c>
      <c r="L205" s="389" t="str">
        <f t="shared" si="11"/>
        <v>LCO CHILD CARE CENTER - GENAWENDAAWASONG</v>
      </c>
      <c r="M205" s="389"/>
      <c r="N205" s="389" t="s">
        <v>1705</v>
      </c>
      <c r="O205" s="389" t="s">
        <v>994</v>
      </c>
      <c r="P205" s="389" t="s">
        <v>428</v>
      </c>
      <c r="Q205" s="389" t="s">
        <v>995</v>
      </c>
      <c r="R205" s="389" t="s">
        <v>902</v>
      </c>
      <c r="S205" s="389" t="s">
        <v>433</v>
      </c>
      <c r="T205" s="389" t="s">
        <v>992</v>
      </c>
      <c r="U205" s="389">
        <v>57</v>
      </c>
      <c r="V205" s="389" t="s">
        <v>904</v>
      </c>
    </row>
    <row r="206" spans="1:22" ht="15.75" thickBot="1" x14ac:dyDescent="0.3">
      <c r="A206" s="245" t="s">
        <v>333</v>
      </c>
      <c r="B206" s="213">
        <v>47</v>
      </c>
      <c r="C206" s="387" t="s">
        <v>376</v>
      </c>
      <c r="D206" s="403">
        <v>1</v>
      </c>
      <c r="E206" s="403" t="str">
        <f t="shared" si="10"/>
        <v>90CI01018301</v>
      </c>
      <c r="F206" s="389">
        <v>5000000070</v>
      </c>
      <c r="G206" s="389" t="s">
        <v>1291</v>
      </c>
      <c r="H206" s="389" t="str">
        <f t="shared" si="9"/>
        <v>5000559495-001</v>
      </c>
      <c r="I206" s="389">
        <v>5000559495</v>
      </c>
      <c r="J206" s="389">
        <v>1</v>
      </c>
      <c r="K206" s="389" t="s">
        <v>1292</v>
      </c>
      <c r="L206" s="389" t="str">
        <f t="shared" si="11"/>
        <v>STOCKBRIDGE-MUNSEE HEAD START</v>
      </c>
      <c r="M206" s="389"/>
      <c r="N206" s="389" t="s">
        <v>1767</v>
      </c>
      <c r="O206" s="389" t="s">
        <v>1293</v>
      </c>
      <c r="P206" s="389" t="s">
        <v>428</v>
      </c>
      <c r="Q206" s="389" t="s">
        <v>1294</v>
      </c>
      <c r="R206" s="389" t="s">
        <v>1295</v>
      </c>
      <c r="S206" s="389" t="s">
        <v>433</v>
      </c>
      <c r="T206" s="389" t="s">
        <v>1296</v>
      </c>
      <c r="U206" s="389">
        <v>58</v>
      </c>
      <c r="V206" s="389" t="s">
        <v>836</v>
      </c>
    </row>
    <row r="207" spans="1:22" ht="15.75" thickBot="1" x14ac:dyDescent="0.3">
      <c r="A207" s="245" t="s">
        <v>334</v>
      </c>
      <c r="B207" s="213">
        <v>48</v>
      </c>
      <c r="C207" s="387" t="s">
        <v>377</v>
      </c>
      <c r="D207" s="403">
        <v>1</v>
      </c>
      <c r="E207" s="403" t="str">
        <f t="shared" si="10"/>
        <v>90CI01018701</v>
      </c>
      <c r="F207" s="389">
        <v>5000000066</v>
      </c>
      <c r="G207" s="389" t="s">
        <v>1194</v>
      </c>
      <c r="H207" s="389" t="str">
        <f t="shared" si="9"/>
        <v>5000567415-001</v>
      </c>
      <c r="I207" s="389">
        <v>5000567415</v>
      </c>
      <c r="J207" s="389">
        <v>1</v>
      </c>
      <c r="K207" s="389" t="s">
        <v>1195</v>
      </c>
      <c r="L207" s="389" t="str">
        <f t="shared" si="11"/>
        <v>RED CLIFF EARLY CHILDHOOD CENTER</v>
      </c>
      <c r="M207" s="389"/>
      <c r="N207" s="389" t="s">
        <v>1748</v>
      </c>
      <c r="O207" s="389" t="s">
        <v>1196</v>
      </c>
      <c r="P207" s="389" t="s">
        <v>428</v>
      </c>
      <c r="Q207" s="389" t="s">
        <v>1197</v>
      </c>
      <c r="R207" s="389" t="s">
        <v>794</v>
      </c>
      <c r="S207" s="389" t="s">
        <v>433</v>
      </c>
      <c r="T207" s="389" t="s">
        <v>1198</v>
      </c>
      <c r="U207" s="389">
        <v>4</v>
      </c>
      <c r="V207" s="389" t="s">
        <v>796</v>
      </c>
    </row>
    <row r="208" spans="1:22" ht="15.75" thickBot="1" x14ac:dyDescent="0.3">
      <c r="A208" s="245" t="s">
        <v>335</v>
      </c>
      <c r="B208" s="213">
        <v>49</v>
      </c>
      <c r="C208" s="387" t="s">
        <v>378</v>
      </c>
      <c r="D208" s="403">
        <v>1</v>
      </c>
      <c r="E208" s="403" t="str">
        <f t="shared" si="10"/>
        <v>90CI01019301</v>
      </c>
      <c r="F208" s="389">
        <v>5000000059</v>
      </c>
      <c r="G208" s="389" t="s">
        <v>1016</v>
      </c>
      <c r="H208" s="389" t="str">
        <f t="shared" si="9"/>
        <v>3000556493-001</v>
      </c>
      <c r="I208" s="389">
        <v>3000556493</v>
      </c>
      <c r="J208" s="389">
        <v>1</v>
      </c>
      <c r="K208" s="389" t="s">
        <v>1023</v>
      </c>
      <c r="L208" s="389" t="str">
        <f t="shared" si="11"/>
        <v>TRIBAL DAY CARE</v>
      </c>
      <c r="M208" s="389"/>
      <c r="N208" s="389" t="s">
        <v>1708</v>
      </c>
      <c r="O208" s="389" t="s">
        <v>1024</v>
      </c>
      <c r="P208" s="389" t="s">
        <v>428</v>
      </c>
      <c r="Q208" s="389" t="s">
        <v>1025</v>
      </c>
      <c r="R208" s="389" t="s">
        <v>1020</v>
      </c>
      <c r="S208" s="389" t="s">
        <v>433</v>
      </c>
      <c r="T208" s="389" t="s">
        <v>1021</v>
      </c>
      <c r="U208" s="389">
        <v>72</v>
      </c>
      <c r="V208" s="389" t="s">
        <v>1022</v>
      </c>
    </row>
    <row r="209" spans="1:22" ht="15" x14ac:dyDescent="0.25">
      <c r="A209" s="243" t="s">
        <v>335</v>
      </c>
      <c r="B209" s="232">
        <v>49</v>
      </c>
      <c r="C209" s="386" t="s">
        <v>378</v>
      </c>
      <c r="D209" s="403">
        <v>2</v>
      </c>
      <c r="E209" s="403" t="str">
        <f t="shared" si="10"/>
        <v>90CI01019302</v>
      </c>
      <c r="F209" s="389">
        <v>5000000059</v>
      </c>
      <c r="G209" s="389" t="s">
        <v>1016</v>
      </c>
      <c r="H209" s="389" t="str">
        <f t="shared" si="9"/>
        <v>3000556493-003</v>
      </c>
      <c r="I209" s="389">
        <v>3000556493</v>
      </c>
      <c r="J209" s="389">
        <v>3</v>
      </c>
      <c r="K209" s="389" t="s">
        <v>1017</v>
      </c>
      <c r="L209" s="389" t="str">
        <f t="shared" si="11"/>
        <v>HEAD START - DOLORES K BOYD CENTER</v>
      </c>
      <c r="M209" s="389"/>
      <c r="N209" s="389" t="s">
        <v>1707</v>
      </c>
      <c r="O209" s="389" t="s">
        <v>1018</v>
      </c>
      <c r="P209" s="389" t="s">
        <v>428</v>
      </c>
      <c r="Q209" s="389" t="s">
        <v>1019</v>
      </c>
      <c r="R209" s="389" t="s">
        <v>1020</v>
      </c>
      <c r="S209" s="389" t="s">
        <v>433</v>
      </c>
      <c r="T209" s="389" t="s">
        <v>1021</v>
      </c>
      <c r="U209" s="389">
        <v>72</v>
      </c>
      <c r="V209" s="389" t="s">
        <v>1022</v>
      </c>
    </row>
    <row r="210" spans="1:22" ht="15" x14ac:dyDescent="0.25">
      <c r="A210" s="391" t="s">
        <v>336</v>
      </c>
      <c r="B210" s="393">
        <v>50</v>
      </c>
      <c r="C210" s="398" t="s">
        <v>379</v>
      </c>
      <c r="D210" s="398">
        <v>1</v>
      </c>
      <c r="E210" s="403" t="str">
        <f t="shared" si="10"/>
        <v>90CM00986701</v>
      </c>
      <c r="F210" s="389">
        <v>5000000073</v>
      </c>
      <c r="G210" s="389" t="s">
        <v>1369</v>
      </c>
      <c r="H210" s="389" t="str">
        <f t="shared" si="9"/>
        <v>5000577935-003</v>
      </c>
      <c r="I210" s="389">
        <v>5000577935</v>
      </c>
      <c r="J210" s="389">
        <v>3</v>
      </c>
      <c r="K210" s="389" t="s">
        <v>1370</v>
      </c>
      <c r="L210" s="389" t="str">
        <f t="shared" si="11"/>
        <v>UMOS - MONTELLO CENTER</v>
      </c>
      <c r="M210" s="389"/>
      <c r="N210" s="389" t="s">
        <v>1782</v>
      </c>
      <c r="O210" s="389" t="s">
        <v>1371</v>
      </c>
      <c r="P210" s="389" t="s">
        <v>428</v>
      </c>
      <c r="Q210" s="389" t="s">
        <v>1372</v>
      </c>
      <c r="R210" s="389" t="s">
        <v>1373</v>
      </c>
      <c r="S210" s="389" t="s">
        <v>433</v>
      </c>
      <c r="T210" s="389" t="s">
        <v>1374</v>
      </c>
      <c r="U210" s="389">
        <v>39</v>
      </c>
      <c r="V210" s="389" t="s">
        <v>480</v>
      </c>
    </row>
    <row r="211" spans="1:22" ht="15" x14ac:dyDescent="0.25">
      <c r="A211" s="243" t="s">
        <v>336</v>
      </c>
      <c r="B211" s="232">
        <v>50</v>
      </c>
      <c r="C211" s="401" t="s">
        <v>379</v>
      </c>
      <c r="D211" s="404">
        <v>2</v>
      </c>
      <c r="E211" s="403" t="str">
        <f t="shared" si="10"/>
        <v>90CM00986702</v>
      </c>
      <c r="F211" s="389">
        <v>5000000073</v>
      </c>
      <c r="G211" s="389" t="s">
        <v>1369</v>
      </c>
      <c r="H211" s="389" t="str">
        <f t="shared" si="9"/>
        <v>5000577935-004</v>
      </c>
      <c r="I211" s="389">
        <v>5000577935</v>
      </c>
      <c r="J211" s="389">
        <v>4</v>
      </c>
      <c r="K211" s="389" t="s">
        <v>1388</v>
      </c>
      <c r="L211" s="389" t="str">
        <f t="shared" si="11"/>
        <v>UMOS - AURORA CENTER</v>
      </c>
      <c r="M211" s="389"/>
      <c r="N211" s="389" t="s">
        <v>1786</v>
      </c>
      <c r="O211" s="389" t="s">
        <v>1389</v>
      </c>
      <c r="P211" s="389" t="s">
        <v>428</v>
      </c>
      <c r="Q211" s="389" t="s">
        <v>1390</v>
      </c>
      <c r="R211" s="389" t="s">
        <v>1391</v>
      </c>
      <c r="S211" s="389" t="s">
        <v>433</v>
      </c>
      <c r="T211" s="389" t="s">
        <v>1392</v>
      </c>
      <c r="U211" s="389">
        <v>69</v>
      </c>
      <c r="V211" s="389" t="s">
        <v>491</v>
      </c>
    </row>
    <row r="212" spans="1:22" ht="15" x14ac:dyDescent="0.25">
      <c r="A212" s="243" t="s">
        <v>336</v>
      </c>
      <c r="B212" s="232">
        <v>50</v>
      </c>
      <c r="C212" s="401" t="s">
        <v>379</v>
      </c>
      <c r="D212" s="398">
        <v>3</v>
      </c>
      <c r="E212" s="403" t="str">
        <f t="shared" si="10"/>
        <v>90CM00986703</v>
      </c>
      <c r="F212" s="389">
        <v>5000000073</v>
      </c>
      <c r="G212" s="389" t="s">
        <v>1369</v>
      </c>
      <c r="H212" s="389" t="str">
        <f t="shared" si="9"/>
        <v>5000577935-005</v>
      </c>
      <c r="I212" s="389">
        <v>5000577935</v>
      </c>
      <c r="J212" s="389">
        <v>5</v>
      </c>
      <c r="K212" s="389" t="s">
        <v>1375</v>
      </c>
      <c r="L212" s="389" t="str">
        <f t="shared" si="11"/>
        <v>UMOS - PLAINFIELD CENTER</v>
      </c>
      <c r="M212" s="389"/>
      <c r="N212" s="389" t="s">
        <v>1783</v>
      </c>
      <c r="O212" s="389" t="s">
        <v>1376</v>
      </c>
      <c r="P212" s="389" t="s">
        <v>428</v>
      </c>
      <c r="Q212" s="389" t="s">
        <v>1377</v>
      </c>
      <c r="R212" s="389" t="s">
        <v>1378</v>
      </c>
      <c r="S212" s="389" t="s">
        <v>433</v>
      </c>
      <c r="T212" s="389" t="s">
        <v>1379</v>
      </c>
      <c r="U212" s="389">
        <v>69</v>
      </c>
      <c r="V212" s="389" t="s">
        <v>491</v>
      </c>
    </row>
    <row r="213" spans="1:22" ht="15" x14ac:dyDescent="0.25">
      <c r="A213" s="243" t="s">
        <v>336</v>
      </c>
      <c r="B213" s="232">
        <v>50</v>
      </c>
      <c r="C213" s="401" t="s">
        <v>379</v>
      </c>
      <c r="D213" s="404">
        <v>4</v>
      </c>
      <c r="E213" s="403" t="str">
        <f t="shared" si="10"/>
        <v>90CM00986704</v>
      </c>
      <c r="F213" s="389">
        <v>5000000073</v>
      </c>
      <c r="G213" s="389" t="s">
        <v>1369</v>
      </c>
      <c r="H213" s="389" t="str">
        <f t="shared" si="9"/>
        <v>5000577935-006</v>
      </c>
      <c r="I213" s="389">
        <v>5000577935</v>
      </c>
      <c r="J213" s="389">
        <v>6</v>
      </c>
      <c r="K213" s="389" t="s">
        <v>1398</v>
      </c>
      <c r="L213" s="389" t="str">
        <f t="shared" si="11"/>
        <v>UMOS - SPRING LAKE CENTER</v>
      </c>
      <c r="M213" s="389"/>
      <c r="N213" s="389" t="s">
        <v>1788</v>
      </c>
      <c r="O213" s="389" t="s">
        <v>1399</v>
      </c>
      <c r="P213" s="389" t="s">
        <v>428</v>
      </c>
      <c r="Q213" s="389" t="s">
        <v>1400</v>
      </c>
      <c r="R213" s="389" t="s">
        <v>1401</v>
      </c>
      <c r="S213" s="389" t="s">
        <v>433</v>
      </c>
      <c r="T213" s="389" t="s">
        <v>1402</v>
      </c>
      <c r="U213" s="389">
        <v>69</v>
      </c>
      <c r="V213" s="389" t="s">
        <v>491</v>
      </c>
    </row>
    <row r="214" spans="1:22" ht="15" x14ac:dyDescent="0.25">
      <c r="A214" s="243" t="s">
        <v>336</v>
      </c>
      <c r="B214" s="232">
        <v>50</v>
      </c>
      <c r="C214" s="401" t="s">
        <v>379</v>
      </c>
      <c r="D214" s="398">
        <v>5</v>
      </c>
      <c r="E214" s="403" t="str">
        <f t="shared" si="10"/>
        <v>90CM00986705</v>
      </c>
      <c r="F214" s="389">
        <v>5000000073</v>
      </c>
      <c r="G214" s="389" t="s">
        <v>1369</v>
      </c>
      <c r="H214" s="389" t="str">
        <f t="shared" si="9"/>
        <v>5000577935-009</v>
      </c>
      <c r="I214" s="389">
        <v>5000577935</v>
      </c>
      <c r="J214" s="389">
        <v>9</v>
      </c>
      <c r="K214" s="389" t="s">
        <v>1393</v>
      </c>
      <c r="L214" s="389" t="str">
        <f t="shared" si="11"/>
        <v>UMOS AMERY CENTER</v>
      </c>
      <c r="M214" s="389"/>
      <c r="N214" s="389" t="s">
        <v>1787</v>
      </c>
      <c r="O214" s="389" t="s">
        <v>1394</v>
      </c>
      <c r="P214" s="389" t="s">
        <v>428</v>
      </c>
      <c r="Q214" s="389" t="s">
        <v>1395</v>
      </c>
      <c r="R214" s="389" t="s">
        <v>1396</v>
      </c>
      <c r="S214" s="389" t="s">
        <v>433</v>
      </c>
      <c r="T214" s="389" t="s">
        <v>1397</v>
      </c>
      <c r="U214" s="389">
        <v>48</v>
      </c>
      <c r="V214" s="389" t="s">
        <v>549</v>
      </c>
    </row>
    <row r="215" spans="1:22" ht="15" x14ac:dyDescent="0.25">
      <c r="A215" s="243" t="s">
        <v>336</v>
      </c>
      <c r="B215" s="232">
        <v>50</v>
      </c>
      <c r="C215" s="401" t="s">
        <v>379</v>
      </c>
      <c r="D215" s="404">
        <v>6</v>
      </c>
      <c r="E215" s="403" t="str">
        <f t="shared" si="10"/>
        <v>90CM00986706</v>
      </c>
      <c r="F215" s="389">
        <v>5000000073</v>
      </c>
      <c r="G215" s="389" t="s">
        <v>1369</v>
      </c>
      <c r="H215" s="389" t="str">
        <f t="shared" si="9"/>
        <v>5000577935-011</v>
      </c>
      <c r="I215" s="389">
        <v>5000577935</v>
      </c>
      <c r="J215" s="389">
        <v>11</v>
      </c>
      <c r="K215" s="389" t="s">
        <v>1384</v>
      </c>
      <c r="L215" s="389" t="str">
        <f t="shared" si="11"/>
        <v>UMOS BEAVER DAM CENTER</v>
      </c>
      <c r="M215" s="389"/>
      <c r="N215" s="389" t="s">
        <v>1785</v>
      </c>
      <c r="O215" s="389" t="s">
        <v>1385</v>
      </c>
      <c r="P215" s="389" t="s">
        <v>428</v>
      </c>
      <c r="Q215" s="389" t="s">
        <v>1386</v>
      </c>
      <c r="R215" s="389" t="s">
        <v>1255</v>
      </c>
      <c r="S215" s="389" t="s">
        <v>433</v>
      </c>
      <c r="T215" s="389" t="s">
        <v>1387</v>
      </c>
      <c r="U215" s="389">
        <v>14</v>
      </c>
      <c r="V215" s="389" t="s">
        <v>1257</v>
      </c>
    </row>
    <row r="216" spans="1:22" ht="15" x14ac:dyDescent="0.25">
      <c r="A216" s="391" t="s">
        <v>336</v>
      </c>
      <c r="B216" s="393">
        <v>50</v>
      </c>
      <c r="C216" s="398" t="s">
        <v>379</v>
      </c>
      <c r="D216" s="398">
        <v>7</v>
      </c>
      <c r="E216" s="403" t="str">
        <f t="shared" si="10"/>
        <v>90CM00986707</v>
      </c>
      <c r="F216" s="389">
        <v>5000000073</v>
      </c>
      <c r="G216" s="389" t="s">
        <v>1369</v>
      </c>
      <c r="H216" s="389" t="str">
        <f t="shared" si="9"/>
        <v>5000577935-013</v>
      </c>
      <c r="I216" s="389">
        <v>5000577935</v>
      </c>
      <c r="J216" s="389">
        <v>13</v>
      </c>
      <c r="K216" s="389" t="s">
        <v>1380</v>
      </c>
      <c r="L216" s="389" t="str">
        <f t="shared" si="11"/>
        <v>UMOS PLYMOUTH MHS DAY CARE CENTER</v>
      </c>
      <c r="M216" s="389"/>
      <c r="N216" s="389" t="s">
        <v>1784</v>
      </c>
      <c r="O216" s="389" t="s">
        <v>1381</v>
      </c>
      <c r="P216" s="389" t="s">
        <v>428</v>
      </c>
      <c r="Q216" s="389" t="s">
        <v>1382</v>
      </c>
      <c r="R216" s="389" t="s">
        <v>1306</v>
      </c>
      <c r="S216" s="389" t="s">
        <v>433</v>
      </c>
      <c r="T216" s="389" t="s">
        <v>1383</v>
      </c>
      <c r="U216" s="389">
        <v>59</v>
      </c>
      <c r="V216" s="389" t="s">
        <v>1302</v>
      </c>
    </row>
    <row r="217" spans="1:22" ht="15" x14ac:dyDescent="0.25">
      <c r="A217" s="396"/>
      <c r="B217" s="394"/>
      <c r="C217" s="399"/>
      <c r="D217" s="405">
        <v>1</v>
      </c>
      <c r="E217" s="403" t="str">
        <f t="shared" si="10"/>
        <v>01</v>
      </c>
      <c r="F217" s="389">
        <v>5000000061</v>
      </c>
      <c r="G217" s="389" t="s">
        <v>1033</v>
      </c>
      <c r="H217" s="389" t="str">
        <f t="shared" si="9"/>
        <v>2000563892-009</v>
      </c>
      <c r="I217" s="389">
        <v>2000563892</v>
      </c>
      <c r="J217" s="389">
        <v>9</v>
      </c>
      <c r="K217" s="389" t="s">
        <v>1046</v>
      </c>
      <c r="L217" s="389" t="str">
        <f t="shared" si="11"/>
        <v>MPS - CAMP FRANKLIN</v>
      </c>
      <c r="M217" s="389"/>
      <c r="N217" s="389" t="s">
        <v>1713</v>
      </c>
      <c r="O217" s="389" t="s">
        <v>1047</v>
      </c>
      <c r="P217" s="389" t="s">
        <v>428</v>
      </c>
      <c r="Q217" s="389" t="s">
        <v>1048</v>
      </c>
      <c r="R217" s="389" t="s">
        <v>621</v>
      </c>
      <c r="S217" s="389" t="s">
        <v>433</v>
      </c>
      <c r="T217" s="389" t="s">
        <v>1049</v>
      </c>
      <c r="U217" s="389">
        <v>40</v>
      </c>
      <c r="V217" s="389" t="s">
        <v>623</v>
      </c>
    </row>
    <row r="218" spans="1:22" ht="15" x14ac:dyDescent="0.25">
      <c r="A218" s="400"/>
      <c r="B218" s="400"/>
      <c r="C218" s="400"/>
      <c r="D218" s="400">
        <v>2</v>
      </c>
      <c r="E218" s="403" t="str">
        <f t="shared" si="10"/>
        <v>02</v>
      </c>
      <c r="F218" s="389">
        <v>5000000061</v>
      </c>
      <c r="G218" s="389" t="s">
        <v>1033</v>
      </c>
      <c r="H218" s="389" t="str">
        <f t="shared" si="9"/>
        <v>2000563892-015</v>
      </c>
      <c r="I218" s="389">
        <v>2000563892</v>
      </c>
      <c r="J218" s="389">
        <v>15</v>
      </c>
      <c r="K218" s="389" t="s">
        <v>1086</v>
      </c>
      <c r="L218" s="389" t="str">
        <f t="shared" si="11"/>
        <v>MPS - HOPKINS LLOYD CLC</v>
      </c>
      <c r="M218" s="389"/>
      <c r="N218" s="389" t="s">
        <v>1723</v>
      </c>
      <c r="O218" s="389" t="s">
        <v>1087</v>
      </c>
      <c r="P218" s="389" t="s">
        <v>428</v>
      </c>
      <c r="Q218" s="389" t="s">
        <v>1088</v>
      </c>
      <c r="R218" s="389" t="s">
        <v>621</v>
      </c>
      <c r="S218" s="389" t="s">
        <v>433</v>
      </c>
      <c r="T218" s="389" t="s">
        <v>1089</v>
      </c>
      <c r="U218" s="389">
        <v>40</v>
      </c>
      <c r="V218" s="389" t="s">
        <v>623</v>
      </c>
    </row>
    <row r="219" spans="1:22" ht="15" x14ac:dyDescent="0.25">
      <c r="A219" s="400"/>
      <c r="B219" s="400"/>
      <c r="C219" s="400"/>
      <c r="D219" s="405">
        <v>3</v>
      </c>
      <c r="E219" s="403" t="str">
        <f t="shared" si="10"/>
        <v>03</v>
      </c>
      <c r="F219" s="389">
        <v>5000000061</v>
      </c>
      <c r="G219" s="389" t="s">
        <v>1033</v>
      </c>
      <c r="H219" s="389" t="str">
        <f t="shared" si="9"/>
        <v>2000563892-016</v>
      </c>
      <c r="I219" s="389">
        <v>2000563892</v>
      </c>
      <c r="J219" s="389">
        <v>16</v>
      </c>
      <c r="K219" s="389" t="s">
        <v>1042</v>
      </c>
      <c r="L219" s="389" t="str">
        <f t="shared" si="11"/>
        <v>MPS - KAGEL CLC</v>
      </c>
      <c r="M219" s="389"/>
      <c r="N219" s="389" t="s">
        <v>1712</v>
      </c>
      <c r="O219" s="389" t="s">
        <v>1043</v>
      </c>
      <c r="P219" s="389" t="s">
        <v>428</v>
      </c>
      <c r="Q219" s="389" t="s">
        <v>1044</v>
      </c>
      <c r="R219" s="389" t="s">
        <v>621</v>
      </c>
      <c r="S219" s="389" t="s">
        <v>433</v>
      </c>
      <c r="T219" s="389" t="s">
        <v>1045</v>
      </c>
      <c r="U219" s="389">
        <v>40</v>
      </c>
      <c r="V219" s="389" t="s">
        <v>623</v>
      </c>
    </row>
    <row r="220" spans="1:22" ht="15" x14ac:dyDescent="0.25">
      <c r="A220" s="400"/>
      <c r="B220" s="400"/>
      <c r="C220" s="400"/>
      <c r="D220" s="400">
        <v>4</v>
      </c>
      <c r="E220" s="403" t="str">
        <f t="shared" si="10"/>
        <v>04</v>
      </c>
      <c r="F220" s="389">
        <v>5000000061</v>
      </c>
      <c r="G220" s="389" t="s">
        <v>1033</v>
      </c>
      <c r="H220" s="389" t="str">
        <f t="shared" si="9"/>
        <v>2000563892-017</v>
      </c>
      <c r="I220" s="389">
        <v>2000563892</v>
      </c>
      <c r="J220" s="389">
        <v>17</v>
      </c>
      <c r="K220" s="389" t="s">
        <v>1054</v>
      </c>
      <c r="L220" s="389" t="str">
        <f t="shared" si="11"/>
        <v>MPS - LAFOLLETTE CLC</v>
      </c>
      <c r="M220" s="389"/>
      <c r="N220" s="389" t="s">
        <v>1715</v>
      </c>
      <c r="O220" s="389" t="s">
        <v>1055</v>
      </c>
      <c r="P220" s="389" t="s">
        <v>428</v>
      </c>
      <c r="Q220" s="389" t="s">
        <v>1056</v>
      </c>
      <c r="R220" s="389" t="s">
        <v>621</v>
      </c>
      <c r="S220" s="389" t="s">
        <v>433</v>
      </c>
      <c r="T220" s="389" t="s">
        <v>1057</v>
      </c>
      <c r="U220" s="389">
        <v>40</v>
      </c>
      <c r="V220" s="389" t="s">
        <v>623</v>
      </c>
    </row>
    <row r="221" spans="1:22" ht="15" x14ac:dyDescent="0.25">
      <c r="A221" s="400"/>
      <c r="B221" s="400"/>
      <c r="C221" s="400"/>
      <c r="D221" s="405">
        <v>5</v>
      </c>
      <c r="E221" s="403" t="str">
        <f t="shared" si="10"/>
        <v>05</v>
      </c>
      <c r="F221" s="389">
        <v>5000000061</v>
      </c>
      <c r="G221" s="389" t="s">
        <v>1033</v>
      </c>
      <c r="H221" s="389" t="str">
        <f t="shared" si="9"/>
        <v>2000563892-021</v>
      </c>
      <c r="I221" s="389">
        <v>2000563892</v>
      </c>
      <c r="J221" s="389">
        <v>21</v>
      </c>
      <c r="K221" s="389" t="s">
        <v>1038</v>
      </c>
      <c r="L221" s="389" t="str">
        <f t="shared" si="11"/>
        <v>MPS - MITCHELL CLC</v>
      </c>
      <c r="M221" s="389"/>
      <c r="N221" s="389" t="s">
        <v>1711</v>
      </c>
      <c r="O221" s="389" t="s">
        <v>1039</v>
      </c>
      <c r="P221" s="389" t="s">
        <v>428</v>
      </c>
      <c r="Q221" s="389" t="s">
        <v>1040</v>
      </c>
      <c r="R221" s="389" t="s">
        <v>621</v>
      </c>
      <c r="S221" s="389" t="s">
        <v>433</v>
      </c>
      <c r="T221" s="389" t="s">
        <v>1041</v>
      </c>
      <c r="U221" s="389">
        <v>40</v>
      </c>
      <c r="V221" s="389" t="s">
        <v>623</v>
      </c>
    </row>
    <row r="222" spans="1:22" ht="15" x14ac:dyDescent="0.25">
      <c r="A222" s="390"/>
      <c r="B222" s="392"/>
      <c r="C222" s="395"/>
      <c r="D222" s="400">
        <v>6</v>
      </c>
      <c r="E222" s="403" t="str">
        <f t="shared" si="10"/>
        <v>06</v>
      </c>
      <c r="F222" s="389">
        <v>5000000061</v>
      </c>
      <c r="G222" s="389" t="s">
        <v>1033</v>
      </c>
      <c r="H222" s="389" t="str">
        <f t="shared" si="9"/>
        <v>2000563892-030</v>
      </c>
      <c r="I222" s="389">
        <v>2000563892</v>
      </c>
      <c r="J222" s="389">
        <v>30</v>
      </c>
      <c r="K222" s="389" t="s">
        <v>1118</v>
      </c>
      <c r="L222" s="389" t="str">
        <f t="shared" si="11"/>
        <v>MPS - WESTSIDE I CLC</v>
      </c>
      <c r="M222" s="389"/>
      <c r="N222" s="389" t="s">
        <v>1731</v>
      </c>
      <c r="O222" s="389" t="s">
        <v>1119</v>
      </c>
      <c r="P222" s="389" t="s">
        <v>428</v>
      </c>
      <c r="Q222" s="389" t="s">
        <v>1120</v>
      </c>
      <c r="R222" s="389" t="s">
        <v>621</v>
      </c>
      <c r="S222" s="389" t="s">
        <v>433</v>
      </c>
      <c r="T222" s="389" t="s">
        <v>1121</v>
      </c>
      <c r="U222" s="389">
        <v>40</v>
      </c>
      <c r="V222" s="389" t="s">
        <v>623</v>
      </c>
    </row>
    <row r="223" spans="1:22" ht="15" x14ac:dyDescent="0.25">
      <c r="A223" s="390"/>
      <c r="B223" s="392"/>
      <c r="C223" s="395"/>
      <c r="D223" s="405">
        <v>7</v>
      </c>
      <c r="E223" s="403" t="str">
        <f t="shared" si="10"/>
        <v>07</v>
      </c>
      <c r="F223" s="389">
        <v>5000000061</v>
      </c>
      <c r="G223" s="389" t="s">
        <v>1033</v>
      </c>
      <c r="H223" s="389" t="str">
        <f t="shared" si="9"/>
        <v>2000563892-035</v>
      </c>
      <c r="I223" s="389">
        <v>2000563892</v>
      </c>
      <c r="J223" s="389">
        <v>35</v>
      </c>
      <c r="K223" s="389" t="s">
        <v>1090</v>
      </c>
      <c r="L223" s="389" t="str">
        <f t="shared" si="11"/>
        <v>MPS - CAMP BRUCE</v>
      </c>
      <c r="M223" s="389"/>
      <c r="N223" s="389" t="s">
        <v>1724</v>
      </c>
      <c r="O223" s="389" t="s">
        <v>1091</v>
      </c>
      <c r="P223" s="389" t="s">
        <v>428</v>
      </c>
      <c r="Q223" s="389" t="s">
        <v>1092</v>
      </c>
      <c r="R223" s="389" t="s">
        <v>621</v>
      </c>
      <c r="S223" s="389" t="s">
        <v>433</v>
      </c>
      <c r="T223" s="389" t="s">
        <v>1093</v>
      </c>
      <c r="U223" s="389">
        <v>40</v>
      </c>
      <c r="V223" s="389" t="s">
        <v>623</v>
      </c>
    </row>
    <row r="224" spans="1:22" ht="15" x14ac:dyDescent="0.25">
      <c r="A224" s="396"/>
      <c r="B224" s="394"/>
      <c r="C224" s="399"/>
      <c r="D224" s="400">
        <v>8</v>
      </c>
      <c r="E224" s="403" t="str">
        <f t="shared" si="10"/>
        <v>08</v>
      </c>
      <c r="F224" s="389">
        <v>5000000061</v>
      </c>
      <c r="G224" s="389" t="s">
        <v>1033</v>
      </c>
      <c r="H224" s="389" t="str">
        <f t="shared" si="9"/>
        <v>2000563892-049</v>
      </c>
      <c r="I224" s="389">
        <v>2000563892</v>
      </c>
      <c r="J224" s="389">
        <v>49</v>
      </c>
      <c r="K224" s="389" t="s">
        <v>1082</v>
      </c>
      <c r="L224" s="389" t="str">
        <f t="shared" si="11"/>
        <v>MPS - DOERFLER CLC</v>
      </c>
      <c r="M224" s="389"/>
      <c r="N224" s="389" t="s">
        <v>1722</v>
      </c>
      <c r="O224" s="389" t="s">
        <v>1083</v>
      </c>
      <c r="P224" s="389" t="s">
        <v>428</v>
      </c>
      <c r="Q224" s="389" t="s">
        <v>1084</v>
      </c>
      <c r="R224" s="389" t="s">
        <v>621</v>
      </c>
      <c r="S224" s="389" t="s">
        <v>433</v>
      </c>
      <c r="T224" s="389" t="s">
        <v>1085</v>
      </c>
      <c r="U224" s="389">
        <v>40</v>
      </c>
      <c r="V224" s="389" t="s">
        <v>623</v>
      </c>
    </row>
    <row r="225" spans="1:23" ht="15" x14ac:dyDescent="0.25">
      <c r="A225" s="396"/>
      <c r="B225" s="394"/>
      <c r="C225" s="399"/>
      <c r="D225" s="405">
        <v>9</v>
      </c>
      <c r="E225" s="403" t="str">
        <f t="shared" si="10"/>
        <v>09</v>
      </c>
      <c r="F225" s="389">
        <v>5000000061</v>
      </c>
      <c r="G225" s="389" t="s">
        <v>1033</v>
      </c>
      <c r="H225" s="389" t="str">
        <f t="shared" si="9"/>
        <v>2000563892-050</v>
      </c>
      <c r="I225" s="389">
        <v>2000563892</v>
      </c>
      <c r="J225" s="389">
        <v>50</v>
      </c>
      <c r="K225" s="389" t="s">
        <v>1106</v>
      </c>
      <c r="L225" s="389" t="str">
        <f t="shared" si="11"/>
        <v>MPS - MARVIN PRATT CLC</v>
      </c>
      <c r="M225" s="389"/>
      <c r="N225" s="389" t="s">
        <v>1728</v>
      </c>
      <c r="O225" s="389" t="s">
        <v>1107</v>
      </c>
      <c r="P225" s="389" t="s">
        <v>428</v>
      </c>
      <c r="Q225" s="389" t="s">
        <v>1108</v>
      </c>
      <c r="R225" s="389" t="s">
        <v>621</v>
      </c>
      <c r="S225" s="389" t="s">
        <v>433</v>
      </c>
      <c r="T225" s="389" t="s">
        <v>1109</v>
      </c>
      <c r="U225" s="389">
        <v>40</v>
      </c>
      <c r="V225" s="389" t="s">
        <v>623</v>
      </c>
    </row>
    <row r="226" spans="1:23" ht="15" x14ac:dyDescent="0.25">
      <c r="A226" s="396"/>
      <c r="B226" s="394"/>
      <c r="C226" s="399"/>
      <c r="D226" s="400">
        <v>10</v>
      </c>
      <c r="E226" s="403" t="str">
        <f t="shared" si="10"/>
        <v>10</v>
      </c>
      <c r="F226" s="389">
        <v>5000000061</v>
      </c>
      <c r="G226" s="389" t="s">
        <v>1033</v>
      </c>
      <c r="H226" s="389" t="str">
        <f t="shared" si="9"/>
        <v>2000563892-052</v>
      </c>
      <c r="I226" s="389">
        <v>2000563892</v>
      </c>
      <c r="J226" s="389">
        <v>52</v>
      </c>
      <c r="K226" s="389" t="s">
        <v>1102</v>
      </c>
      <c r="L226" s="389" t="str">
        <f t="shared" si="11"/>
        <v>MPS - CAMP HAWTHORNE</v>
      </c>
      <c r="M226" s="389"/>
      <c r="N226" s="389" t="s">
        <v>1727</v>
      </c>
      <c r="O226" s="389" t="s">
        <v>1103</v>
      </c>
      <c r="P226" s="389" t="s">
        <v>428</v>
      </c>
      <c r="Q226" s="389" t="s">
        <v>1104</v>
      </c>
      <c r="R226" s="389" t="s">
        <v>621</v>
      </c>
      <c r="S226" s="389" t="s">
        <v>433</v>
      </c>
      <c r="T226" s="389" t="s">
        <v>1105</v>
      </c>
      <c r="U226" s="389">
        <v>40</v>
      </c>
      <c r="V226" s="389" t="s">
        <v>623</v>
      </c>
    </row>
    <row r="227" spans="1:23" ht="15" x14ac:dyDescent="0.25">
      <c r="A227" s="400"/>
      <c r="B227" s="400"/>
      <c r="C227" s="400"/>
      <c r="D227" s="405">
        <v>11</v>
      </c>
      <c r="E227" s="403" t="str">
        <f t="shared" si="10"/>
        <v>11</v>
      </c>
      <c r="F227" s="389">
        <v>5000000061</v>
      </c>
      <c r="G227" s="389" t="s">
        <v>1033</v>
      </c>
      <c r="H227" s="389" t="str">
        <f t="shared" si="9"/>
        <v>2000563892-055</v>
      </c>
      <c r="I227" s="389">
        <v>2000563892</v>
      </c>
      <c r="J227" s="389">
        <v>55</v>
      </c>
      <c r="K227" s="389" t="s">
        <v>1078</v>
      </c>
      <c r="L227" s="389" t="str">
        <f t="shared" si="11"/>
        <v>MPS - LONGFELLOW CLC</v>
      </c>
      <c r="M227" s="389"/>
      <c r="N227" s="389" t="s">
        <v>1721</v>
      </c>
      <c r="O227" s="389" t="s">
        <v>1079</v>
      </c>
      <c r="P227" s="389" t="s">
        <v>428</v>
      </c>
      <c r="Q227" s="389" t="s">
        <v>1080</v>
      </c>
      <c r="R227" s="389" t="s">
        <v>621</v>
      </c>
      <c r="S227" s="389" t="s">
        <v>433</v>
      </c>
      <c r="T227" s="389" t="s">
        <v>1081</v>
      </c>
      <c r="U227" s="389">
        <v>40</v>
      </c>
      <c r="V227" s="389" t="s">
        <v>623</v>
      </c>
    </row>
    <row r="228" spans="1:23" ht="15" x14ac:dyDescent="0.25">
      <c r="A228" s="400"/>
      <c r="B228" s="400"/>
      <c r="C228" s="400"/>
      <c r="D228" s="400">
        <v>12</v>
      </c>
      <c r="E228" s="403" t="str">
        <f t="shared" si="10"/>
        <v>12</v>
      </c>
      <c r="F228" s="389">
        <v>5000000061</v>
      </c>
      <c r="G228" s="389" t="s">
        <v>1033</v>
      </c>
      <c r="H228" s="389" t="str">
        <f t="shared" si="9"/>
        <v>2000563892-068</v>
      </c>
      <c r="I228" s="389">
        <v>2000563892</v>
      </c>
      <c r="J228" s="389">
        <v>68</v>
      </c>
      <c r="K228" s="389" t="s">
        <v>1050</v>
      </c>
      <c r="L228" s="389" t="str">
        <f t="shared" si="11"/>
        <v>MPS - ALLEN FIELD CLC</v>
      </c>
      <c r="M228" s="389"/>
      <c r="N228" s="389" t="s">
        <v>1714</v>
      </c>
      <c r="O228" s="389" t="s">
        <v>1051</v>
      </c>
      <c r="P228" s="389" t="s">
        <v>428</v>
      </c>
      <c r="Q228" s="389" t="s">
        <v>1052</v>
      </c>
      <c r="R228" s="389" t="s">
        <v>621</v>
      </c>
      <c r="S228" s="389" t="s">
        <v>433</v>
      </c>
      <c r="T228" s="389" t="s">
        <v>1053</v>
      </c>
      <c r="U228" s="389">
        <v>40</v>
      </c>
      <c r="V228" s="389" t="s">
        <v>623</v>
      </c>
    </row>
    <row r="229" spans="1:23" ht="15" x14ac:dyDescent="0.25">
      <c r="A229" s="396"/>
      <c r="B229" s="394"/>
      <c r="C229" s="399"/>
      <c r="D229" s="405">
        <v>13</v>
      </c>
      <c r="E229" s="403" t="str">
        <f t="shared" si="10"/>
        <v>13</v>
      </c>
      <c r="F229" s="389">
        <v>5000000061</v>
      </c>
      <c r="G229" s="389" t="s">
        <v>1033</v>
      </c>
      <c r="H229" s="389" t="str">
        <f t="shared" si="9"/>
        <v>2000563892-072</v>
      </c>
      <c r="I229" s="389">
        <v>2000563892</v>
      </c>
      <c r="J229" s="389">
        <v>72</v>
      </c>
      <c r="K229" s="389" t="s">
        <v>1034</v>
      </c>
      <c r="L229" s="389" t="str">
        <f t="shared" si="11"/>
        <v>MPS - CARSON ACADEMY CLC</v>
      </c>
      <c r="M229" s="389"/>
      <c r="N229" s="389" t="s">
        <v>1710</v>
      </c>
      <c r="O229" s="389" t="s">
        <v>1035</v>
      </c>
      <c r="P229" s="389" t="s">
        <v>428</v>
      </c>
      <c r="Q229" s="389" t="s">
        <v>1036</v>
      </c>
      <c r="R229" s="389" t="s">
        <v>621</v>
      </c>
      <c r="S229" s="389" t="s">
        <v>433</v>
      </c>
      <c r="T229" s="389" t="s">
        <v>1037</v>
      </c>
      <c r="U229" s="389">
        <v>40</v>
      </c>
      <c r="V229" s="389" t="s">
        <v>623</v>
      </c>
    </row>
    <row r="230" spans="1:23" ht="15" x14ac:dyDescent="0.25">
      <c r="A230" s="400"/>
      <c r="B230" s="400"/>
      <c r="C230" s="400"/>
      <c r="D230" s="400">
        <v>14</v>
      </c>
      <c r="E230" s="403" t="str">
        <f t="shared" si="10"/>
        <v>14</v>
      </c>
      <c r="F230" s="389">
        <v>5000000061</v>
      </c>
      <c r="G230" s="389" t="s">
        <v>1033</v>
      </c>
      <c r="H230" s="389" t="str">
        <f t="shared" si="9"/>
        <v>2000563892-098</v>
      </c>
      <c r="I230" s="389">
        <v>2000563892</v>
      </c>
      <c r="J230" s="389">
        <v>98</v>
      </c>
      <c r="K230" s="389" t="s">
        <v>1110</v>
      </c>
      <c r="L230" s="389" t="str">
        <f t="shared" si="11"/>
        <v>MPS - THURSTON WOODS CLC</v>
      </c>
      <c r="M230" s="389"/>
      <c r="N230" s="389" t="s">
        <v>1729</v>
      </c>
      <c r="O230" s="389" t="s">
        <v>1111</v>
      </c>
      <c r="P230" s="389" t="s">
        <v>428</v>
      </c>
      <c r="Q230" s="389" t="s">
        <v>1112</v>
      </c>
      <c r="R230" s="389" t="s">
        <v>621</v>
      </c>
      <c r="S230" s="389" t="s">
        <v>433</v>
      </c>
      <c r="T230" s="389" t="s">
        <v>1113</v>
      </c>
      <c r="U230" s="389">
        <v>40</v>
      </c>
      <c r="V230" s="389" t="s">
        <v>623</v>
      </c>
    </row>
    <row r="231" spans="1:23" ht="15" x14ac:dyDescent="0.25">
      <c r="A231" s="400"/>
      <c r="B231" s="400"/>
      <c r="C231" s="400"/>
      <c r="D231" s="405">
        <v>15</v>
      </c>
      <c r="E231" s="403" t="str">
        <f t="shared" si="10"/>
        <v>15</v>
      </c>
      <c r="F231" s="389">
        <v>5000000061</v>
      </c>
      <c r="G231" s="389" t="s">
        <v>1033</v>
      </c>
      <c r="H231" s="389" t="str">
        <f t="shared" si="9"/>
        <v>2000563892-105</v>
      </c>
      <c r="I231" s="389">
        <v>2000563892</v>
      </c>
      <c r="J231" s="389">
        <v>105</v>
      </c>
      <c r="K231" s="389" t="s">
        <v>1058</v>
      </c>
      <c r="L231" s="389" t="str">
        <f t="shared" si="11"/>
        <v>MPS - CAMP KILBOURN</v>
      </c>
      <c r="M231" s="389"/>
      <c r="N231" s="389" t="s">
        <v>1716</v>
      </c>
      <c r="O231" s="389" t="s">
        <v>1059</v>
      </c>
      <c r="P231" s="389" t="s">
        <v>428</v>
      </c>
      <c r="Q231" s="389" t="s">
        <v>1060</v>
      </c>
      <c r="R231" s="389" t="s">
        <v>621</v>
      </c>
      <c r="S231" s="389" t="s">
        <v>433</v>
      </c>
      <c r="T231" s="389" t="s">
        <v>1061</v>
      </c>
      <c r="U231" s="389">
        <v>40</v>
      </c>
      <c r="V231" s="389" t="s">
        <v>623</v>
      </c>
    </row>
    <row r="232" spans="1:23" ht="15" x14ac:dyDescent="0.25">
      <c r="A232" s="400"/>
      <c r="B232" s="400"/>
      <c r="C232" s="400"/>
      <c r="D232" s="400">
        <v>16</v>
      </c>
      <c r="E232" s="403" t="str">
        <f t="shared" si="10"/>
        <v>16</v>
      </c>
      <c r="F232" s="389">
        <v>5000000061</v>
      </c>
      <c r="G232" s="389" t="s">
        <v>1033</v>
      </c>
      <c r="H232" s="389" t="str">
        <f t="shared" si="9"/>
        <v>2000563892-120</v>
      </c>
      <c r="I232" s="389">
        <v>2000563892</v>
      </c>
      <c r="J232" s="389">
        <v>120</v>
      </c>
      <c r="K232" s="389" t="s">
        <v>1074</v>
      </c>
      <c r="L232" s="389" t="str">
        <f t="shared" si="11"/>
        <v>MPS - BROWNING CLC</v>
      </c>
      <c r="M232" s="389"/>
      <c r="N232" s="389" t="s">
        <v>1720</v>
      </c>
      <c r="O232" s="389" t="s">
        <v>1075</v>
      </c>
      <c r="P232" s="389" t="s">
        <v>428</v>
      </c>
      <c r="Q232" s="389" t="s">
        <v>1076</v>
      </c>
      <c r="R232" s="389" t="s">
        <v>621</v>
      </c>
      <c r="S232" s="389" t="s">
        <v>433</v>
      </c>
      <c r="T232" s="389" t="s">
        <v>1077</v>
      </c>
      <c r="U232" s="389">
        <v>40</v>
      </c>
      <c r="V232" s="389" t="s">
        <v>623</v>
      </c>
    </row>
    <row r="233" spans="1:23" ht="15" x14ac:dyDescent="0.25">
      <c r="A233" s="400"/>
      <c r="B233" s="400"/>
      <c r="C233" s="400"/>
      <c r="D233" s="405">
        <v>17</v>
      </c>
      <c r="E233" s="403" t="str">
        <f t="shared" si="10"/>
        <v>17</v>
      </c>
      <c r="F233" s="389">
        <v>5000000061</v>
      </c>
      <c r="G233" s="389" t="s">
        <v>1033</v>
      </c>
      <c r="H233" s="389" t="str">
        <f t="shared" si="9"/>
        <v>2000563892-147</v>
      </c>
      <c r="I233" s="389">
        <v>2000563892</v>
      </c>
      <c r="J233" s="389">
        <v>147</v>
      </c>
      <c r="K233" s="389" t="s">
        <v>1066</v>
      </c>
      <c r="L233" s="389" t="str">
        <f t="shared" si="11"/>
        <v>MPS - FOREST HOME SAFE PLACE</v>
      </c>
      <c r="M233" s="389"/>
      <c r="N233" s="389" t="s">
        <v>1718</v>
      </c>
      <c r="O233" s="389" t="s">
        <v>1067</v>
      </c>
      <c r="P233" s="389" t="s">
        <v>428</v>
      </c>
      <c r="Q233" s="389" t="s">
        <v>1068</v>
      </c>
      <c r="R233" s="389" t="s">
        <v>621</v>
      </c>
      <c r="S233" s="389" t="s">
        <v>433</v>
      </c>
      <c r="T233" s="389" t="s">
        <v>1069</v>
      </c>
      <c r="U233" s="389">
        <v>40</v>
      </c>
      <c r="V233" s="389" t="s">
        <v>623</v>
      </c>
    </row>
    <row r="234" spans="1:23" ht="15" x14ac:dyDescent="0.25">
      <c r="A234" s="400"/>
      <c r="B234" s="400"/>
      <c r="C234" s="400"/>
      <c r="D234" s="400">
        <v>18</v>
      </c>
      <c r="E234" s="403" t="str">
        <f t="shared" si="10"/>
        <v>18</v>
      </c>
      <c r="F234" s="389">
        <v>5000000061</v>
      </c>
      <c r="G234" s="389" t="s">
        <v>1033</v>
      </c>
      <c r="H234" s="389" t="str">
        <f t="shared" si="9"/>
        <v>2000563892-149</v>
      </c>
      <c r="I234" s="389">
        <v>2000563892</v>
      </c>
      <c r="J234" s="389">
        <v>149</v>
      </c>
      <c r="K234" s="389" t="s">
        <v>1062</v>
      </c>
      <c r="L234" s="389" t="str">
        <f t="shared" si="11"/>
        <v>MPS - MAPLE TREE CLC</v>
      </c>
      <c r="M234" s="389"/>
      <c r="N234" s="389" t="s">
        <v>1717</v>
      </c>
      <c r="O234" s="389" t="s">
        <v>1063</v>
      </c>
      <c r="P234" s="389" t="s">
        <v>428</v>
      </c>
      <c r="Q234" s="389" t="s">
        <v>1064</v>
      </c>
      <c r="R234" s="389" t="s">
        <v>621</v>
      </c>
      <c r="S234" s="389" t="s">
        <v>433</v>
      </c>
      <c r="T234" s="389" t="s">
        <v>1065</v>
      </c>
      <c r="U234" s="389">
        <v>40</v>
      </c>
      <c r="V234" s="389" t="s">
        <v>623</v>
      </c>
    </row>
    <row r="235" spans="1:23" ht="15" x14ac:dyDescent="0.25">
      <c r="A235" s="390"/>
      <c r="B235" s="392"/>
      <c r="C235" s="395"/>
      <c r="D235" s="405">
        <v>19</v>
      </c>
      <c r="E235" s="403" t="str">
        <f t="shared" si="10"/>
        <v>19</v>
      </c>
      <c r="F235" s="389">
        <v>5000000061</v>
      </c>
      <c r="G235" s="389" t="s">
        <v>1033</v>
      </c>
      <c r="H235" s="389" t="str">
        <f t="shared" si="9"/>
        <v>2000563892-156</v>
      </c>
      <c r="I235" s="389">
        <v>2000563892</v>
      </c>
      <c r="J235" s="389">
        <v>156</v>
      </c>
      <c r="K235" s="389" t="s">
        <v>1114</v>
      </c>
      <c r="L235" s="389" t="str">
        <f t="shared" si="11"/>
        <v>MPS - SIEFERT SAFE PLACE</v>
      </c>
      <c r="M235" s="389"/>
      <c r="N235" s="389" t="s">
        <v>1730</v>
      </c>
      <c r="O235" s="389" t="s">
        <v>1115</v>
      </c>
      <c r="P235" s="389" t="s">
        <v>428</v>
      </c>
      <c r="Q235" s="389" t="s">
        <v>1116</v>
      </c>
      <c r="R235" s="389" t="s">
        <v>621</v>
      </c>
      <c r="S235" s="389" t="s">
        <v>433</v>
      </c>
      <c r="T235" s="389" t="s">
        <v>1117</v>
      </c>
      <c r="U235" s="389">
        <v>40</v>
      </c>
      <c r="V235" s="389" t="s">
        <v>623</v>
      </c>
    </row>
    <row r="236" spans="1:23" ht="15" x14ac:dyDescent="0.25">
      <c r="A236" s="400"/>
      <c r="B236" s="400"/>
      <c r="C236" s="400"/>
      <c r="D236" s="400">
        <v>20</v>
      </c>
      <c r="E236" s="403" t="str">
        <f t="shared" si="10"/>
        <v>20</v>
      </c>
      <c r="F236" s="389">
        <v>5000000061</v>
      </c>
      <c r="G236" s="389" t="s">
        <v>1033</v>
      </c>
      <c r="H236" s="389" t="str">
        <f t="shared" si="9"/>
        <v>2000563892-166</v>
      </c>
      <c r="I236" s="389">
        <v>2000563892</v>
      </c>
      <c r="J236" s="389">
        <v>166</v>
      </c>
      <c r="K236" s="389" t="s">
        <v>1070</v>
      </c>
      <c r="L236" s="389" t="str">
        <f t="shared" si="11"/>
        <v>MPS - HAYES CLC</v>
      </c>
      <c r="M236" s="389"/>
      <c r="N236" s="389" t="s">
        <v>1719</v>
      </c>
      <c r="O236" s="389" t="s">
        <v>1071</v>
      </c>
      <c r="P236" s="389" t="s">
        <v>428</v>
      </c>
      <c r="Q236" s="389" t="s">
        <v>1072</v>
      </c>
      <c r="R236" s="389" t="s">
        <v>621</v>
      </c>
      <c r="S236" s="389" t="s">
        <v>433</v>
      </c>
      <c r="T236" s="389" t="s">
        <v>1073</v>
      </c>
      <c r="U236" s="389">
        <v>40</v>
      </c>
      <c r="V236" s="389" t="s">
        <v>623</v>
      </c>
    </row>
    <row r="237" spans="1:23" ht="15" x14ac:dyDescent="0.25">
      <c r="A237" s="390"/>
      <c r="B237" s="392"/>
      <c r="C237" s="395"/>
      <c r="D237" s="405">
        <v>21</v>
      </c>
      <c r="E237" s="403" t="str">
        <f t="shared" si="10"/>
        <v>21</v>
      </c>
      <c r="F237" s="389">
        <v>5000000061</v>
      </c>
      <c r="G237" s="389" t="s">
        <v>1033</v>
      </c>
      <c r="H237" s="389" t="str">
        <f t="shared" si="9"/>
        <v>2000563892-172</v>
      </c>
      <c r="I237" s="389">
        <v>2000563892</v>
      </c>
      <c r="J237" s="389">
        <v>172</v>
      </c>
      <c r="K237" s="389" t="s">
        <v>1098</v>
      </c>
      <c r="L237" s="389" t="str">
        <f t="shared" si="11"/>
        <v>MPS - KLUGE CLC</v>
      </c>
      <c r="M237" s="389"/>
      <c r="N237" s="389" t="s">
        <v>1726</v>
      </c>
      <c r="O237" s="389" t="s">
        <v>1099</v>
      </c>
      <c r="P237" s="389" t="s">
        <v>428</v>
      </c>
      <c r="Q237" s="389" t="s">
        <v>1100</v>
      </c>
      <c r="R237" s="389" t="s">
        <v>621</v>
      </c>
      <c r="S237" s="389" t="s">
        <v>433</v>
      </c>
      <c r="T237" s="389" t="s">
        <v>1101</v>
      </c>
      <c r="U237" s="389">
        <v>40</v>
      </c>
      <c r="V237" s="389" t="s">
        <v>623</v>
      </c>
    </row>
    <row r="238" spans="1:23" ht="15" x14ac:dyDescent="0.25">
      <c r="A238" s="390"/>
      <c r="B238" s="392"/>
      <c r="C238" s="395"/>
      <c r="D238" s="400">
        <v>22</v>
      </c>
      <c r="E238" s="403" t="str">
        <f t="shared" si="10"/>
        <v>22</v>
      </c>
      <c r="F238" s="389">
        <v>5000000061</v>
      </c>
      <c r="G238" s="389" t="s">
        <v>1033</v>
      </c>
      <c r="H238" s="389" t="str">
        <f t="shared" si="9"/>
        <v>2000563892-184</v>
      </c>
      <c r="I238" s="389">
        <v>2000563892</v>
      </c>
      <c r="J238" s="389">
        <v>184</v>
      </c>
      <c r="K238" s="389" t="s">
        <v>1122</v>
      </c>
      <c r="L238" s="389" t="str">
        <f t="shared" si="11"/>
        <v>A.L.B.A. SAFE PLACE</v>
      </c>
      <c r="M238" s="389"/>
      <c r="N238" s="389" t="s">
        <v>1732</v>
      </c>
      <c r="O238" s="389" t="s">
        <v>1123</v>
      </c>
      <c r="P238" s="389" t="s">
        <v>428</v>
      </c>
      <c r="Q238" s="389" t="s">
        <v>1124</v>
      </c>
      <c r="R238" s="389" t="s">
        <v>621</v>
      </c>
      <c r="S238" s="389" t="s">
        <v>433</v>
      </c>
      <c r="T238" s="389" t="s">
        <v>1125</v>
      </c>
      <c r="U238" s="389">
        <v>40</v>
      </c>
      <c r="V238" s="389" t="s">
        <v>623</v>
      </c>
    </row>
    <row r="239" spans="1:23" ht="15.75" thickBot="1" x14ac:dyDescent="0.3">
      <c r="A239" s="390"/>
      <c r="B239" s="392"/>
      <c r="C239" s="395"/>
      <c r="D239" s="405">
        <v>23</v>
      </c>
      <c r="E239" s="403" t="str">
        <f t="shared" si="10"/>
        <v>23</v>
      </c>
      <c r="F239" s="389">
        <v>5000000061</v>
      </c>
      <c r="G239" s="389" t="s">
        <v>1033</v>
      </c>
      <c r="H239" s="389" t="str">
        <f t="shared" si="9"/>
        <v>4000573254-009</v>
      </c>
      <c r="I239" s="389">
        <v>4000573254</v>
      </c>
      <c r="J239" s="389">
        <v>9</v>
      </c>
      <c r="K239" s="389" t="s">
        <v>1094</v>
      </c>
      <c r="L239" s="389" t="str">
        <f t="shared" si="11"/>
        <v>BOYS AND GIRLS CLUB - FITZSIMONDS</v>
      </c>
      <c r="M239" s="389"/>
      <c r="N239" s="389" t="s">
        <v>1725</v>
      </c>
      <c r="O239" s="389" t="s">
        <v>1095</v>
      </c>
      <c r="P239" s="389" t="s">
        <v>428</v>
      </c>
      <c r="Q239" s="389" t="s">
        <v>1096</v>
      </c>
      <c r="R239" s="389" t="s">
        <v>621</v>
      </c>
      <c r="S239" s="389" t="s">
        <v>433</v>
      </c>
      <c r="T239" s="389" t="s">
        <v>1097</v>
      </c>
      <c r="U239" s="389">
        <v>40</v>
      </c>
      <c r="V239" s="389" t="s">
        <v>623</v>
      </c>
    </row>
    <row r="240" spans="1:23" ht="45.75" thickBot="1" x14ac:dyDescent="0.3">
      <c r="A240" s="496" t="s">
        <v>111</v>
      </c>
      <c r="B240" s="497" t="s">
        <v>385</v>
      </c>
      <c r="C240" s="498" t="s">
        <v>112</v>
      </c>
      <c r="D240" s="491" t="s">
        <v>1834</v>
      </c>
      <c r="E240" s="491" t="s">
        <v>1835</v>
      </c>
      <c r="F240" s="388" t="s">
        <v>1873</v>
      </c>
      <c r="G240" s="492" t="s">
        <v>1874</v>
      </c>
      <c r="H240" s="492" t="s">
        <v>1875</v>
      </c>
      <c r="I240" s="492" t="s">
        <v>1876</v>
      </c>
      <c r="J240" s="388" t="s">
        <v>1877</v>
      </c>
      <c r="K240" s="388" t="s">
        <v>1878</v>
      </c>
      <c r="L240" s="492" t="s">
        <v>1879</v>
      </c>
      <c r="M240" s="492" t="s">
        <v>1880</v>
      </c>
      <c r="N240" s="388" t="s">
        <v>1881</v>
      </c>
      <c r="O240" s="492" t="s">
        <v>1882</v>
      </c>
      <c r="P240" s="492" t="s">
        <v>1883</v>
      </c>
      <c r="Q240" s="388" t="s">
        <v>423</v>
      </c>
      <c r="R240" s="492" t="s">
        <v>1884</v>
      </c>
      <c r="S240" s="492" t="s">
        <v>164</v>
      </c>
      <c r="T240" s="388" t="s">
        <v>1885</v>
      </c>
      <c r="U240" s="492" t="s">
        <v>426</v>
      </c>
      <c r="V240" s="492" t="s">
        <v>1886</v>
      </c>
      <c r="W240" s="492" t="s">
        <v>1887</v>
      </c>
    </row>
    <row r="241" spans="1:23" ht="15" x14ac:dyDescent="0.25">
      <c r="A241" s="499" t="s">
        <v>297</v>
      </c>
      <c r="B241" s="210">
        <v>2</v>
      </c>
      <c r="C241" s="227" t="s">
        <v>338</v>
      </c>
      <c r="D241" s="493">
        <v>101</v>
      </c>
      <c r="E241" s="403" t="str">
        <f t="shared" ref="E241:E304" si="12">C241&amp;TEXT(D241,"00")</f>
        <v>05CH011958101</v>
      </c>
      <c r="F241" s="493"/>
      <c r="G241" s="165" t="s">
        <v>297</v>
      </c>
      <c r="H241" s="494" t="s">
        <v>338</v>
      </c>
      <c r="I241" s="165" t="s">
        <v>1888</v>
      </c>
      <c r="J241" s="165"/>
      <c r="K241" s="165"/>
      <c r="L241" s="165" t="str">
        <f t="shared" ref="L241:L304" si="13">M241&amp;" "&amp;W241</f>
        <v>Beloit Head Start Child and Family Center EHS</v>
      </c>
      <c r="M241" s="165" t="s">
        <v>1889</v>
      </c>
      <c r="N241" s="165"/>
      <c r="O241" s="165" t="s">
        <v>1890</v>
      </c>
      <c r="P241" s="165" t="s">
        <v>23</v>
      </c>
      <c r="Q241" s="389" t="str">
        <f>IF(P241="",O241,O241&amp;" " &amp;P241)</f>
        <v xml:space="preserve">1221 Henry Ave  </v>
      </c>
      <c r="R241" s="165" t="s">
        <v>1891</v>
      </c>
      <c r="S241" s="494" t="s">
        <v>433</v>
      </c>
      <c r="T241" s="494" t="str">
        <f>IF(V241="",U241,U241&amp;"-"&amp;V241)</f>
        <v>53511-3636</v>
      </c>
      <c r="U241" s="165" t="s">
        <v>1262</v>
      </c>
      <c r="V241" s="165" t="s">
        <v>1892</v>
      </c>
      <c r="W241" s="494" t="s">
        <v>8</v>
      </c>
    </row>
    <row r="242" spans="1:23" ht="15" x14ac:dyDescent="0.25">
      <c r="A242" s="499" t="s">
        <v>297</v>
      </c>
      <c r="B242" s="210">
        <v>2</v>
      </c>
      <c r="C242" s="227" t="s">
        <v>338</v>
      </c>
      <c r="D242" s="493">
        <v>102</v>
      </c>
      <c r="E242" s="403" t="str">
        <f t="shared" si="12"/>
        <v>05CH011958102</v>
      </c>
      <c r="F242" s="493"/>
      <c r="G242" s="165" t="s">
        <v>297</v>
      </c>
      <c r="H242" s="494" t="s">
        <v>338</v>
      </c>
      <c r="I242" s="165" t="s">
        <v>1888</v>
      </c>
      <c r="J242" s="165"/>
      <c r="K242" s="165"/>
      <c r="L242" s="165" t="str">
        <f t="shared" si="13"/>
        <v>Walworth County EHS Child and Family Center &amp; Whitewater/Delavan Child and Family Center EHS</v>
      </c>
      <c r="M242" s="165" t="s">
        <v>1893</v>
      </c>
      <c r="N242" s="165"/>
      <c r="O242" s="165" t="s">
        <v>1894</v>
      </c>
      <c r="P242" s="165" t="s">
        <v>23</v>
      </c>
      <c r="Q242" s="389" t="str">
        <f t="shared" ref="Q242:Q305" si="14">IF(P242="",O242,O242&amp;" " &amp;P242)</f>
        <v xml:space="preserve">1001 E Geneva St  </v>
      </c>
      <c r="R242" s="165" t="s">
        <v>1895</v>
      </c>
      <c r="S242" s="494" t="s">
        <v>433</v>
      </c>
      <c r="T242" s="494" t="str">
        <f t="shared" ref="T242:T305" si="15">IF(V242="",U242,U242&amp;"-"&amp;V242)</f>
        <v>53115-1955</v>
      </c>
      <c r="U242" s="165" t="s">
        <v>1896</v>
      </c>
      <c r="V242" s="165" t="s">
        <v>1897</v>
      </c>
      <c r="W242" s="494" t="s">
        <v>8</v>
      </c>
    </row>
    <row r="243" spans="1:23" ht="15" x14ac:dyDescent="0.25">
      <c r="A243" s="499" t="s">
        <v>298</v>
      </c>
      <c r="B243" s="210">
        <v>3</v>
      </c>
      <c r="C243" s="227" t="s">
        <v>339</v>
      </c>
      <c r="D243" s="493">
        <v>101</v>
      </c>
      <c r="E243" s="403" t="str">
        <f t="shared" si="12"/>
        <v>05CH011973101</v>
      </c>
      <c r="F243" s="493"/>
      <c r="G243" s="165" t="s">
        <v>298</v>
      </c>
      <c r="H243" s="494" t="s">
        <v>339</v>
      </c>
      <c r="I243" s="165" t="s">
        <v>1898</v>
      </c>
      <c r="J243" s="165"/>
      <c r="K243" s="165"/>
      <c r="L243" s="165" t="str">
        <f t="shared" si="13"/>
        <v>Clintonville Early Learning Center EHS</v>
      </c>
      <c r="M243" s="165" t="s">
        <v>1899</v>
      </c>
      <c r="N243" s="165"/>
      <c r="O243" s="165" t="s">
        <v>1900</v>
      </c>
      <c r="P243" s="165" t="s">
        <v>23</v>
      </c>
      <c r="Q243" s="389" t="str">
        <f t="shared" si="14"/>
        <v xml:space="preserve">24 13th St  </v>
      </c>
      <c r="R243" s="165" t="s">
        <v>1901</v>
      </c>
      <c r="S243" s="494" t="s">
        <v>433</v>
      </c>
      <c r="T243" s="494" t="str">
        <f t="shared" si="15"/>
        <v>54929-1207</v>
      </c>
      <c r="U243" s="165" t="s">
        <v>1902</v>
      </c>
      <c r="V243" s="165" t="s">
        <v>1903</v>
      </c>
      <c r="W243" s="494" t="s">
        <v>8</v>
      </c>
    </row>
    <row r="244" spans="1:23" ht="15" x14ac:dyDescent="0.25">
      <c r="A244" s="499" t="s">
        <v>298</v>
      </c>
      <c r="B244" s="210">
        <v>3</v>
      </c>
      <c r="C244" s="227" t="s">
        <v>339</v>
      </c>
      <c r="D244" s="493">
        <v>102</v>
      </c>
      <c r="E244" s="403" t="str">
        <f t="shared" si="12"/>
        <v>05CH011973102</v>
      </c>
      <c r="F244" s="493"/>
      <c r="G244" s="165" t="s">
        <v>298</v>
      </c>
      <c r="H244" s="494" t="s">
        <v>339</v>
      </c>
      <c r="I244" s="165" t="s">
        <v>1898</v>
      </c>
      <c r="J244" s="165"/>
      <c r="K244" s="165"/>
      <c r="L244" s="165" t="str">
        <f t="shared" si="13"/>
        <v>Family Development Center EHS</v>
      </c>
      <c r="M244" s="165" t="s">
        <v>1904</v>
      </c>
      <c r="N244" s="165"/>
      <c r="O244" s="165" t="s">
        <v>1905</v>
      </c>
      <c r="P244" s="165" t="s">
        <v>23</v>
      </c>
      <c r="Q244" s="389" t="str">
        <f t="shared" si="14"/>
        <v xml:space="preserve">1640 W River Dr  </v>
      </c>
      <c r="R244" s="165" t="s">
        <v>1906</v>
      </c>
      <c r="S244" s="494" t="s">
        <v>433</v>
      </c>
      <c r="T244" s="494" t="str">
        <f t="shared" si="15"/>
        <v>54481-3430</v>
      </c>
      <c r="U244" s="165" t="s">
        <v>1907</v>
      </c>
      <c r="V244" s="165" t="s">
        <v>1908</v>
      </c>
      <c r="W244" s="494" t="s">
        <v>8</v>
      </c>
    </row>
    <row r="245" spans="1:23" ht="15" x14ac:dyDescent="0.25">
      <c r="A245" s="499" t="s">
        <v>298</v>
      </c>
      <c r="B245" s="210">
        <v>3</v>
      </c>
      <c r="C245" s="227" t="s">
        <v>339</v>
      </c>
      <c r="D245" s="493">
        <v>103</v>
      </c>
      <c r="E245" s="403" t="str">
        <f t="shared" si="12"/>
        <v>05CH011973103</v>
      </c>
      <c r="F245" s="493"/>
      <c r="G245" s="165" t="s">
        <v>298</v>
      </c>
      <c r="H245" s="494" t="s">
        <v>339</v>
      </c>
      <c r="I245" s="165" t="s">
        <v>1898</v>
      </c>
      <c r="J245" s="165"/>
      <c r="K245" s="165"/>
      <c r="L245" s="165" t="str">
        <f t="shared" si="13"/>
        <v>Marquette County Early Learning Center EHS</v>
      </c>
      <c r="M245" s="165" t="s">
        <v>1909</v>
      </c>
      <c r="N245" s="165"/>
      <c r="O245" s="165" t="s">
        <v>1910</v>
      </c>
      <c r="P245" s="165" t="s">
        <v>23</v>
      </c>
      <c r="Q245" s="389" t="str">
        <f t="shared" si="14"/>
        <v xml:space="preserve">222 S Franklin Ave  </v>
      </c>
      <c r="R245" s="165" t="s">
        <v>1911</v>
      </c>
      <c r="S245" s="494" t="s">
        <v>433</v>
      </c>
      <c r="T245" s="494" t="str">
        <f t="shared" si="15"/>
        <v>53952-9295</v>
      </c>
      <c r="U245" s="165" t="s">
        <v>1912</v>
      </c>
      <c r="V245" s="165" t="s">
        <v>1913</v>
      </c>
      <c r="W245" s="494" t="s">
        <v>8</v>
      </c>
    </row>
    <row r="246" spans="1:23" ht="15" x14ac:dyDescent="0.25">
      <c r="A246" s="499" t="s">
        <v>298</v>
      </c>
      <c r="B246" s="210">
        <v>3</v>
      </c>
      <c r="C246" s="227" t="s">
        <v>339</v>
      </c>
      <c r="D246" s="493">
        <v>104</v>
      </c>
      <c r="E246" s="403" t="str">
        <f t="shared" si="12"/>
        <v>05CH011973104</v>
      </c>
      <c r="F246" s="493"/>
      <c r="G246" s="165" t="s">
        <v>298</v>
      </c>
      <c r="H246" s="494" t="s">
        <v>339</v>
      </c>
      <c r="I246" s="165" t="s">
        <v>1898</v>
      </c>
      <c r="J246" s="165"/>
      <c r="K246" s="165"/>
      <c r="L246" s="165" t="str">
        <f t="shared" si="13"/>
        <v>Waupaca Child Development Center EHS</v>
      </c>
      <c r="M246" s="165" t="s">
        <v>1914</v>
      </c>
      <c r="N246" s="165"/>
      <c r="O246" s="165" t="s">
        <v>1915</v>
      </c>
      <c r="P246" s="165" t="s">
        <v>1916</v>
      </c>
      <c r="Q246" s="389" t="str">
        <f t="shared" si="14"/>
        <v>101 Tower Rd Ste 2</v>
      </c>
      <c r="R246" s="165" t="s">
        <v>1917</v>
      </c>
      <c r="S246" s="494" t="s">
        <v>433</v>
      </c>
      <c r="T246" s="494" t="str">
        <f t="shared" si="15"/>
        <v>54981-1659</v>
      </c>
      <c r="U246" s="165" t="s">
        <v>485</v>
      </c>
      <c r="V246" s="165" t="s">
        <v>1918</v>
      </c>
      <c r="W246" s="494" t="s">
        <v>8</v>
      </c>
    </row>
    <row r="247" spans="1:23" ht="15" x14ac:dyDescent="0.25">
      <c r="A247" s="499" t="s">
        <v>298</v>
      </c>
      <c r="B247" s="210">
        <v>3</v>
      </c>
      <c r="C247" s="227" t="s">
        <v>339</v>
      </c>
      <c r="D247" s="493">
        <v>105</v>
      </c>
      <c r="E247" s="403" t="str">
        <f t="shared" si="12"/>
        <v>05CH011973105</v>
      </c>
      <c r="F247" s="493"/>
      <c r="G247" s="165" t="s">
        <v>298</v>
      </c>
      <c r="H247" s="494" t="s">
        <v>339</v>
      </c>
      <c r="I247" s="165" t="s">
        <v>1898</v>
      </c>
      <c r="J247" s="165"/>
      <c r="K247" s="165"/>
      <c r="L247" s="165" t="str">
        <f t="shared" si="13"/>
        <v>Wautoma Early Learning Center EHS</v>
      </c>
      <c r="M247" s="165" t="s">
        <v>1919</v>
      </c>
      <c r="N247" s="165"/>
      <c r="O247" s="165" t="s">
        <v>1920</v>
      </c>
      <c r="P247" s="165" t="s">
        <v>1921</v>
      </c>
      <c r="Q247" s="389" t="str">
        <f t="shared" si="14"/>
        <v>205 E Main St Ste 42</v>
      </c>
      <c r="R247" s="165" t="s">
        <v>1922</v>
      </c>
      <c r="S247" s="494" t="s">
        <v>433</v>
      </c>
      <c r="T247" s="494" t="str">
        <f t="shared" si="15"/>
        <v>54982-9575</v>
      </c>
      <c r="U247" s="165" t="s">
        <v>490</v>
      </c>
      <c r="V247" s="165" t="s">
        <v>1923</v>
      </c>
      <c r="W247" s="494" t="s">
        <v>8</v>
      </c>
    </row>
    <row r="248" spans="1:23" ht="15" x14ac:dyDescent="0.25">
      <c r="A248" s="499" t="s">
        <v>300</v>
      </c>
      <c r="B248" s="210">
        <v>5</v>
      </c>
      <c r="C248" s="227" t="s">
        <v>340</v>
      </c>
      <c r="D248" s="493">
        <v>101</v>
      </c>
      <c r="E248" s="403" t="str">
        <f t="shared" si="12"/>
        <v>05CH012091101</v>
      </c>
      <c r="F248" s="493"/>
      <c r="G248" s="165" t="s">
        <v>300</v>
      </c>
      <c r="H248" s="494" t="s">
        <v>340</v>
      </c>
      <c r="I248" s="165" t="s">
        <v>1924</v>
      </c>
      <c r="J248" s="165"/>
      <c r="K248" s="165"/>
      <c r="L248" s="165" t="str">
        <f t="shared" si="13"/>
        <v>Adams County Family Resource Center EHS</v>
      </c>
      <c r="M248" s="165" t="s">
        <v>1925</v>
      </c>
      <c r="N248" s="165"/>
      <c r="O248" s="165" t="s">
        <v>1926</v>
      </c>
      <c r="P248" s="165" t="s">
        <v>23</v>
      </c>
      <c r="Q248" s="389" t="str">
        <f t="shared" si="14"/>
        <v xml:space="preserve">208 N Main St  </v>
      </c>
      <c r="R248" s="165" t="s">
        <v>1927</v>
      </c>
      <c r="S248" s="494" t="s">
        <v>433</v>
      </c>
      <c r="T248" s="494" t="str">
        <f t="shared" si="15"/>
        <v>53910-9836</v>
      </c>
      <c r="U248" s="165" t="s">
        <v>1928</v>
      </c>
      <c r="V248" s="165" t="s">
        <v>1929</v>
      </c>
      <c r="W248" s="494" t="s">
        <v>8</v>
      </c>
    </row>
    <row r="249" spans="1:23" ht="15" x14ac:dyDescent="0.25">
      <c r="A249" s="499" t="s">
        <v>300</v>
      </c>
      <c r="B249" s="210">
        <v>5</v>
      </c>
      <c r="C249" s="227" t="s">
        <v>340</v>
      </c>
      <c r="D249" s="493">
        <v>102</v>
      </c>
      <c r="E249" s="403" t="str">
        <f t="shared" si="12"/>
        <v>05CH012091102</v>
      </c>
      <c r="F249" s="493"/>
      <c r="G249" s="165" t="s">
        <v>300</v>
      </c>
      <c r="H249" s="494" t="s">
        <v>1930</v>
      </c>
      <c r="I249" s="165" t="s">
        <v>300</v>
      </c>
      <c r="J249" s="165"/>
      <c r="K249" s="165"/>
      <c r="L249" s="165" t="str">
        <f t="shared" si="13"/>
        <v>Adams County Family Resource Center EHS</v>
      </c>
      <c r="M249" s="165" t="s">
        <v>1925</v>
      </c>
      <c r="N249" s="165"/>
      <c r="O249" s="165" t="s">
        <v>1926</v>
      </c>
      <c r="P249" s="165" t="s">
        <v>1916</v>
      </c>
      <c r="Q249" s="389" t="str">
        <f t="shared" si="14"/>
        <v>208 N Main St Ste 2</v>
      </c>
      <c r="R249" s="165" t="s">
        <v>1927</v>
      </c>
      <c r="S249" s="494" t="s">
        <v>433</v>
      </c>
      <c r="T249" s="494" t="str">
        <f t="shared" si="15"/>
        <v>53910-9837</v>
      </c>
      <c r="U249" s="165" t="s">
        <v>1928</v>
      </c>
      <c r="V249" s="165" t="s">
        <v>1931</v>
      </c>
      <c r="W249" s="494" t="s">
        <v>8</v>
      </c>
    </row>
    <row r="250" spans="1:23" ht="15" x14ac:dyDescent="0.25">
      <c r="A250" s="499" t="s">
        <v>300</v>
      </c>
      <c r="B250" s="210">
        <v>5</v>
      </c>
      <c r="C250" s="227" t="s">
        <v>340</v>
      </c>
      <c r="D250" s="493">
        <v>103</v>
      </c>
      <c r="E250" s="403" t="str">
        <f t="shared" si="12"/>
        <v>05CH012091103</v>
      </c>
      <c r="F250" s="493"/>
      <c r="G250" s="165" t="s">
        <v>300</v>
      </c>
      <c r="H250" s="494" t="s">
        <v>340</v>
      </c>
      <c r="I250" s="165" t="s">
        <v>1924</v>
      </c>
      <c r="J250" s="165"/>
      <c r="K250" s="165"/>
      <c r="L250" s="165" t="str">
        <f t="shared" si="13"/>
        <v>Baraboo Early Learning Center EHS</v>
      </c>
      <c r="M250" s="165" t="s">
        <v>1932</v>
      </c>
      <c r="N250" s="165"/>
      <c r="O250" s="165" t="s">
        <v>1933</v>
      </c>
      <c r="P250" s="165" t="s">
        <v>23</v>
      </c>
      <c r="Q250" s="389" t="str">
        <f t="shared" si="14"/>
        <v xml:space="preserve">1531 Lake St  </v>
      </c>
      <c r="R250" s="165" t="s">
        <v>1934</v>
      </c>
      <c r="S250" s="494" t="s">
        <v>433</v>
      </c>
      <c r="T250" s="494" t="str">
        <f t="shared" si="15"/>
        <v>53913-3079</v>
      </c>
      <c r="U250" s="165" t="s">
        <v>863</v>
      </c>
      <c r="V250" s="165" t="s">
        <v>1935</v>
      </c>
      <c r="W250" s="494" t="s">
        <v>8</v>
      </c>
    </row>
    <row r="251" spans="1:23" ht="15" x14ac:dyDescent="0.25">
      <c r="A251" s="499" t="s">
        <v>300</v>
      </c>
      <c r="B251" s="210">
        <v>5</v>
      </c>
      <c r="C251" s="227" t="s">
        <v>340</v>
      </c>
      <c r="D251" s="493">
        <v>104</v>
      </c>
      <c r="E251" s="403" t="str">
        <f t="shared" si="12"/>
        <v>05CH012091104</v>
      </c>
      <c r="F251" s="493"/>
      <c r="G251" s="165" t="s">
        <v>300</v>
      </c>
      <c r="H251" s="494" t="s">
        <v>340</v>
      </c>
      <c r="I251" s="165" t="s">
        <v>1924</v>
      </c>
      <c r="J251" s="165"/>
      <c r="K251" s="165"/>
      <c r="L251" s="165" t="str">
        <f t="shared" si="13"/>
        <v>Columbia County Family Resource Center EHS</v>
      </c>
      <c r="M251" s="165" t="s">
        <v>1936</v>
      </c>
      <c r="N251" s="165"/>
      <c r="O251" s="165" t="s">
        <v>1937</v>
      </c>
      <c r="P251" s="165" t="s">
        <v>23</v>
      </c>
      <c r="Q251" s="389" t="str">
        <f t="shared" si="14"/>
        <v xml:space="preserve">2946 Red Fox Run  </v>
      </c>
      <c r="R251" s="165" t="s">
        <v>1938</v>
      </c>
      <c r="S251" s="494" t="s">
        <v>433</v>
      </c>
      <c r="T251" s="494" t="str">
        <f t="shared" si="15"/>
        <v>53901-3400</v>
      </c>
      <c r="U251" s="165" t="s">
        <v>1251</v>
      </c>
      <c r="V251" s="165" t="s">
        <v>1939</v>
      </c>
      <c r="W251" s="494" t="s">
        <v>8</v>
      </c>
    </row>
    <row r="252" spans="1:23" ht="15" x14ac:dyDescent="0.25">
      <c r="A252" s="499" t="s">
        <v>300</v>
      </c>
      <c r="B252" s="210">
        <v>5</v>
      </c>
      <c r="C252" s="227" t="s">
        <v>340</v>
      </c>
      <c r="D252" s="493">
        <v>105</v>
      </c>
      <c r="E252" s="403" t="str">
        <f t="shared" si="12"/>
        <v>05CH012091105</v>
      </c>
      <c r="F252" s="493"/>
      <c r="G252" s="165" t="s">
        <v>300</v>
      </c>
      <c r="H252" s="494" t="s">
        <v>340</v>
      </c>
      <c r="I252" s="165" t="s">
        <v>1924</v>
      </c>
      <c r="J252" s="165"/>
      <c r="K252" s="165"/>
      <c r="L252" s="165" t="str">
        <f t="shared" si="13"/>
        <v>Columbus Head Start Center EHS</v>
      </c>
      <c r="M252" s="165" t="s">
        <v>1940</v>
      </c>
      <c r="N252" s="165"/>
      <c r="O252" s="165" t="s">
        <v>1941</v>
      </c>
      <c r="P252" s="165" t="s">
        <v>23</v>
      </c>
      <c r="Q252" s="389" t="str">
        <f t="shared" si="14"/>
        <v xml:space="preserve">N4365 Hwy 73  </v>
      </c>
      <c r="R252" s="165" t="s">
        <v>1942</v>
      </c>
      <c r="S252" s="494" t="s">
        <v>433</v>
      </c>
      <c r="T252" s="494" t="str">
        <f t="shared" si="15"/>
        <v>53925</v>
      </c>
      <c r="U252" s="165" t="s">
        <v>1943</v>
      </c>
      <c r="V252" s="165" t="s">
        <v>428</v>
      </c>
      <c r="W252" s="494" t="s">
        <v>8</v>
      </c>
    </row>
    <row r="253" spans="1:23" ht="15" x14ac:dyDescent="0.25">
      <c r="A253" s="499" t="s">
        <v>300</v>
      </c>
      <c r="B253" s="210">
        <v>5</v>
      </c>
      <c r="C253" s="227" t="s">
        <v>340</v>
      </c>
      <c r="D253" s="493">
        <v>106</v>
      </c>
      <c r="E253" s="403" t="str">
        <f t="shared" si="12"/>
        <v>05CH012091106</v>
      </c>
      <c r="F253" s="493"/>
      <c r="G253" s="165" t="s">
        <v>300</v>
      </c>
      <c r="H253" s="494" t="s">
        <v>340</v>
      </c>
      <c r="I253" s="165" t="s">
        <v>1924</v>
      </c>
      <c r="J253" s="165"/>
      <c r="K253" s="165"/>
      <c r="L253" s="165" t="str">
        <f t="shared" si="13"/>
        <v>Dodge County Family Resource Center EHS</v>
      </c>
      <c r="M253" s="165" t="s">
        <v>1944</v>
      </c>
      <c r="N253" s="165"/>
      <c r="O253" s="165" t="s">
        <v>1945</v>
      </c>
      <c r="P253" s="165" t="s">
        <v>23</v>
      </c>
      <c r="Q253" s="389" t="str">
        <f t="shared" si="14"/>
        <v xml:space="preserve">920 S University Ave  </v>
      </c>
      <c r="R253" s="165" t="s">
        <v>1946</v>
      </c>
      <c r="S253" s="494" t="s">
        <v>433</v>
      </c>
      <c r="T253" s="494" t="str">
        <f t="shared" si="15"/>
        <v>53916-3002</v>
      </c>
      <c r="U253" s="165" t="s">
        <v>1947</v>
      </c>
      <c r="V253" s="165" t="s">
        <v>1948</v>
      </c>
      <c r="W253" s="494" t="s">
        <v>8</v>
      </c>
    </row>
    <row r="254" spans="1:23" ht="15" x14ac:dyDescent="0.25">
      <c r="A254" s="499" t="s">
        <v>300</v>
      </c>
      <c r="B254" s="210">
        <v>5</v>
      </c>
      <c r="C254" s="227" t="s">
        <v>340</v>
      </c>
      <c r="D254" s="493">
        <v>107</v>
      </c>
      <c r="E254" s="403" t="str">
        <f t="shared" si="12"/>
        <v>05CH012091107</v>
      </c>
      <c r="F254" s="493"/>
      <c r="G254" s="165" t="s">
        <v>300</v>
      </c>
      <c r="H254" s="494" t="s">
        <v>1930</v>
      </c>
      <c r="I254" s="165" t="s">
        <v>300</v>
      </c>
      <c r="J254" s="165"/>
      <c r="K254" s="165"/>
      <c r="L254" s="165" t="str">
        <f t="shared" si="13"/>
        <v>Dodge County Family Resource Center EHS</v>
      </c>
      <c r="M254" s="165" t="s">
        <v>1944</v>
      </c>
      <c r="N254" s="165"/>
      <c r="O254" s="165" t="s">
        <v>1945</v>
      </c>
      <c r="P254" s="165" t="s">
        <v>23</v>
      </c>
      <c r="Q254" s="389" t="str">
        <f t="shared" si="14"/>
        <v xml:space="preserve">920 S University Ave  </v>
      </c>
      <c r="R254" s="165" t="s">
        <v>1946</v>
      </c>
      <c r="S254" s="494" t="s">
        <v>433</v>
      </c>
      <c r="T254" s="494" t="str">
        <f t="shared" si="15"/>
        <v>53916-3002</v>
      </c>
      <c r="U254" s="165" t="s">
        <v>1947</v>
      </c>
      <c r="V254" s="165" t="s">
        <v>1948</v>
      </c>
      <c r="W254" s="494" t="s">
        <v>8</v>
      </c>
    </row>
    <row r="255" spans="1:23" ht="15" x14ac:dyDescent="0.25">
      <c r="A255" s="499" t="s">
        <v>300</v>
      </c>
      <c r="B255" s="210">
        <v>5</v>
      </c>
      <c r="C255" s="227" t="s">
        <v>340</v>
      </c>
      <c r="D255" s="493">
        <v>108</v>
      </c>
      <c r="E255" s="403" t="str">
        <f t="shared" si="12"/>
        <v>05CH012091108</v>
      </c>
      <c r="F255" s="493"/>
      <c r="G255" s="165" t="s">
        <v>300</v>
      </c>
      <c r="H255" s="494" t="s">
        <v>340</v>
      </c>
      <c r="I255" s="165" t="s">
        <v>1924</v>
      </c>
      <c r="J255" s="165"/>
      <c r="K255" s="165"/>
      <c r="L255" s="165" t="str">
        <f t="shared" si="13"/>
        <v>Juneau County Family Resource Center EHS</v>
      </c>
      <c r="M255" s="165" t="s">
        <v>1949</v>
      </c>
      <c r="N255" s="165"/>
      <c r="O255" s="165" t="s">
        <v>1950</v>
      </c>
      <c r="P255" s="165" t="s">
        <v>1916</v>
      </c>
      <c r="Q255" s="389" t="str">
        <f t="shared" si="14"/>
        <v>N4982 State Road 58 Ste 2</v>
      </c>
      <c r="R255" s="165" t="s">
        <v>1951</v>
      </c>
      <c r="S255" s="494" t="s">
        <v>433</v>
      </c>
      <c r="T255" s="494" t="str">
        <f t="shared" si="15"/>
        <v>53948-9110</v>
      </c>
      <c r="U255" s="165" t="s">
        <v>1952</v>
      </c>
      <c r="V255" s="165" t="s">
        <v>1953</v>
      </c>
      <c r="W255" s="494" t="s">
        <v>8</v>
      </c>
    </row>
    <row r="256" spans="1:23" ht="15" x14ac:dyDescent="0.25">
      <c r="A256" s="499" t="s">
        <v>300</v>
      </c>
      <c r="B256" s="210">
        <v>5</v>
      </c>
      <c r="C256" s="227" t="s">
        <v>340</v>
      </c>
      <c r="D256" s="493">
        <v>109</v>
      </c>
      <c r="E256" s="403" t="str">
        <f t="shared" si="12"/>
        <v>05CH012091109</v>
      </c>
      <c r="F256" s="493"/>
      <c r="G256" s="165" t="s">
        <v>300</v>
      </c>
      <c r="H256" s="494" t="s">
        <v>1930</v>
      </c>
      <c r="I256" s="165" t="s">
        <v>300</v>
      </c>
      <c r="J256" s="165"/>
      <c r="K256" s="165"/>
      <c r="L256" s="165" t="str">
        <f t="shared" si="13"/>
        <v>Juneau County Family Resource Center EHS</v>
      </c>
      <c r="M256" s="165" t="s">
        <v>1949</v>
      </c>
      <c r="N256" s="165"/>
      <c r="O256" s="165" t="s">
        <v>1950</v>
      </c>
      <c r="P256" s="165" t="s">
        <v>1916</v>
      </c>
      <c r="Q256" s="389" t="str">
        <f t="shared" si="14"/>
        <v>N4982 State Road 58 Ste 2</v>
      </c>
      <c r="R256" s="165" t="s">
        <v>1951</v>
      </c>
      <c r="S256" s="494" t="s">
        <v>433</v>
      </c>
      <c r="T256" s="494" t="str">
        <f t="shared" si="15"/>
        <v>53948-9110</v>
      </c>
      <c r="U256" s="165" t="s">
        <v>1952</v>
      </c>
      <c r="V256" s="165" t="s">
        <v>1953</v>
      </c>
      <c r="W256" s="494" t="s">
        <v>8</v>
      </c>
    </row>
    <row r="257" spans="1:23" ht="15" x14ac:dyDescent="0.25">
      <c r="A257" s="499" t="s">
        <v>300</v>
      </c>
      <c r="B257" s="210">
        <v>5</v>
      </c>
      <c r="C257" s="227" t="s">
        <v>340</v>
      </c>
      <c r="D257" s="493">
        <v>110</v>
      </c>
      <c r="E257" s="403" t="str">
        <f t="shared" si="12"/>
        <v>05CH012091110</v>
      </c>
      <c r="F257" s="493"/>
      <c r="G257" s="165" t="s">
        <v>300</v>
      </c>
      <c r="H257" s="494" t="s">
        <v>340</v>
      </c>
      <c r="I257" s="165" t="s">
        <v>1924</v>
      </c>
      <c r="J257" s="165"/>
      <c r="K257" s="165"/>
      <c r="L257" s="165" t="str">
        <f t="shared" si="13"/>
        <v>Reedsburg Area Learning Center EHS</v>
      </c>
      <c r="M257" s="165" t="s">
        <v>1954</v>
      </c>
      <c r="N257" s="165"/>
      <c r="O257" s="165" t="s">
        <v>1955</v>
      </c>
      <c r="P257" s="165" t="s">
        <v>23</v>
      </c>
      <c r="Q257" s="389" t="str">
        <f t="shared" si="14"/>
        <v xml:space="preserve">400 Alexander Ave  </v>
      </c>
      <c r="R257" s="165" t="s">
        <v>1956</v>
      </c>
      <c r="S257" s="494" t="s">
        <v>433</v>
      </c>
      <c r="T257" s="494" t="str">
        <f t="shared" si="15"/>
        <v>53959-2305</v>
      </c>
      <c r="U257" s="165" t="s">
        <v>1220</v>
      </c>
      <c r="V257" s="165" t="s">
        <v>1957</v>
      </c>
      <c r="W257" s="494" t="s">
        <v>8</v>
      </c>
    </row>
    <row r="258" spans="1:23" ht="15" x14ac:dyDescent="0.25">
      <c r="A258" s="499" t="s">
        <v>301</v>
      </c>
      <c r="B258" s="210">
        <v>6</v>
      </c>
      <c r="C258" s="227" t="s">
        <v>341</v>
      </c>
      <c r="D258" s="493">
        <v>101</v>
      </c>
      <c r="E258" s="403" t="str">
        <f t="shared" si="12"/>
        <v>05CH012225101</v>
      </c>
      <c r="F258" s="493"/>
      <c r="G258" s="165" t="s">
        <v>301</v>
      </c>
      <c r="H258" s="494" t="s">
        <v>341</v>
      </c>
      <c r="I258" s="165" t="s">
        <v>1442</v>
      </c>
      <c r="J258" s="165"/>
      <c r="K258" s="165"/>
      <c r="L258" s="165" t="str">
        <f t="shared" si="13"/>
        <v>Black River Falls Head Start Center EHS</v>
      </c>
      <c r="M258" s="165" t="s">
        <v>1958</v>
      </c>
      <c r="N258" s="165"/>
      <c r="O258" s="165" t="s">
        <v>1959</v>
      </c>
      <c r="P258" s="165" t="s">
        <v>23</v>
      </c>
      <c r="Q258" s="389" t="str">
        <f t="shared" si="14"/>
        <v xml:space="preserve">905 Alder St  </v>
      </c>
      <c r="R258" s="165" t="s">
        <v>1960</v>
      </c>
      <c r="S258" s="494" t="s">
        <v>433</v>
      </c>
      <c r="T258" s="494" t="str">
        <f t="shared" si="15"/>
        <v>54615-8906</v>
      </c>
      <c r="U258" s="165" t="s">
        <v>1961</v>
      </c>
      <c r="V258" s="165" t="s">
        <v>1962</v>
      </c>
      <c r="W258" s="494" t="s">
        <v>8</v>
      </c>
    </row>
    <row r="259" spans="1:23" ht="15" x14ac:dyDescent="0.25">
      <c r="A259" s="499" t="s">
        <v>301</v>
      </c>
      <c r="B259" s="210">
        <v>6</v>
      </c>
      <c r="C259" s="227" t="s">
        <v>341</v>
      </c>
      <c r="D259" s="493">
        <v>102</v>
      </c>
      <c r="E259" s="403" t="str">
        <f t="shared" si="12"/>
        <v>05CH012225102</v>
      </c>
      <c r="F259" s="493"/>
      <c r="G259" s="165" t="s">
        <v>301</v>
      </c>
      <c r="H259" s="494" t="s">
        <v>341</v>
      </c>
      <c r="I259" s="165" t="s">
        <v>1442</v>
      </c>
      <c r="J259" s="165"/>
      <c r="K259" s="165"/>
      <c r="L259" s="165" t="str">
        <f t="shared" si="13"/>
        <v>Eau Claire Head Start Center EHS</v>
      </c>
      <c r="M259" s="165" t="s">
        <v>1963</v>
      </c>
      <c r="N259" s="165"/>
      <c r="O259" s="165" t="s">
        <v>1964</v>
      </c>
      <c r="P259" s="165" t="s">
        <v>23</v>
      </c>
      <c r="Q259" s="389" t="str">
        <f t="shared" si="14"/>
        <v xml:space="preserve">3103 Oak Knoll Dr  </v>
      </c>
      <c r="R259" s="165" t="s">
        <v>1965</v>
      </c>
      <c r="S259" s="494" t="s">
        <v>433</v>
      </c>
      <c r="T259" s="494" t="str">
        <f t="shared" si="15"/>
        <v>54701-8485</v>
      </c>
      <c r="U259" s="165" t="s">
        <v>1966</v>
      </c>
      <c r="V259" s="165" t="s">
        <v>1967</v>
      </c>
      <c r="W259" s="494" t="s">
        <v>8</v>
      </c>
    </row>
    <row r="260" spans="1:23" ht="15" x14ac:dyDescent="0.25">
      <c r="A260" s="499" t="s">
        <v>305</v>
      </c>
      <c r="B260" s="210">
        <v>11</v>
      </c>
      <c r="C260" s="227" t="s">
        <v>346</v>
      </c>
      <c r="D260" s="493">
        <v>101</v>
      </c>
      <c r="E260" s="403" t="str">
        <f t="shared" si="12"/>
        <v>05CH012391101</v>
      </c>
      <c r="F260" s="493"/>
      <c r="G260" s="165" t="s">
        <v>305</v>
      </c>
      <c r="H260" s="494" t="s">
        <v>346</v>
      </c>
      <c r="I260" s="165" t="s">
        <v>1968</v>
      </c>
      <c r="J260" s="165"/>
      <c r="K260" s="165"/>
      <c r="L260" s="165" t="str">
        <f t="shared" si="13"/>
        <v>Chippewa Falls Head Start EHS</v>
      </c>
      <c r="M260" s="165" t="s">
        <v>1969</v>
      </c>
      <c r="N260" s="165"/>
      <c r="O260" s="165" t="s">
        <v>1970</v>
      </c>
      <c r="P260" s="165" t="s">
        <v>23</v>
      </c>
      <c r="Q260" s="389" t="str">
        <f t="shared" si="14"/>
        <v xml:space="preserve">421 Frenette Dr  </v>
      </c>
      <c r="R260" s="165" t="s">
        <v>1971</v>
      </c>
      <c r="S260" s="494" t="s">
        <v>433</v>
      </c>
      <c r="T260" s="494" t="str">
        <f t="shared" si="15"/>
        <v>54729-3374</v>
      </c>
      <c r="U260" s="165" t="s">
        <v>1972</v>
      </c>
      <c r="V260" s="165" t="s">
        <v>1973</v>
      </c>
      <c r="W260" s="494" t="s">
        <v>8</v>
      </c>
    </row>
    <row r="261" spans="1:23" ht="15.75" thickBot="1" x14ac:dyDescent="0.3">
      <c r="A261" s="499" t="s">
        <v>305</v>
      </c>
      <c r="B261" s="210">
        <v>11</v>
      </c>
      <c r="C261" s="227" t="s">
        <v>346</v>
      </c>
      <c r="D261" s="493">
        <v>102</v>
      </c>
      <c r="E261" s="403" t="str">
        <f t="shared" si="12"/>
        <v>05CH012391102</v>
      </c>
      <c r="F261" s="493"/>
      <c r="G261" s="165" t="s">
        <v>305</v>
      </c>
      <c r="H261" s="494" t="s">
        <v>346</v>
      </c>
      <c r="I261" s="165" t="s">
        <v>1968</v>
      </c>
      <c r="J261" s="165"/>
      <c r="K261" s="165"/>
      <c r="L261" s="165" t="str">
        <f t="shared" si="13"/>
        <v>Colfax Head Start EHS</v>
      </c>
      <c r="M261" s="165" t="s">
        <v>1974</v>
      </c>
      <c r="N261" s="165"/>
      <c r="O261" s="165" t="s">
        <v>1975</v>
      </c>
      <c r="P261" s="165" t="s">
        <v>23</v>
      </c>
      <c r="Q261" s="389" t="str">
        <f t="shared" si="14"/>
        <v xml:space="preserve">704 Sletten St  </v>
      </c>
      <c r="R261" s="165" t="s">
        <v>1976</v>
      </c>
      <c r="S261" s="494" t="s">
        <v>433</v>
      </c>
      <c r="T261" s="494" t="str">
        <f t="shared" si="15"/>
        <v>54730-9785</v>
      </c>
      <c r="U261" s="165" t="s">
        <v>1977</v>
      </c>
      <c r="V261" s="165" t="s">
        <v>1978</v>
      </c>
      <c r="W261" s="494" t="s">
        <v>8</v>
      </c>
    </row>
    <row r="262" spans="1:23" ht="15.75" thickBot="1" x14ac:dyDescent="0.3">
      <c r="A262" s="500" t="s">
        <v>305</v>
      </c>
      <c r="B262" s="232">
        <v>11</v>
      </c>
      <c r="C262" s="228" t="s">
        <v>346</v>
      </c>
      <c r="D262" s="493">
        <v>103</v>
      </c>
      <c r="E262" s="403" t="str">
        <f t="shared" si="12"/>
        <v>05CH012391103</v>
      </c>
      <c r="F262" s="493"/>
      <c r="G262" s="165" t="s">
        <v>305</v>
      </c>
      <c r="H262" s="494" t="s">
        <v>346</v>
      </c>
      <c r="I262" s="165" t="s">
        <v>1968</v>
      </c>
      <c r="J262" s="165"/>
      <c r="K262" s="165"/>
      <c r="L262" s="165" t="str">
        <f t="shared" si="13"/>
        <v>Menomonie Head Start EHS</v>
      </c>
      <c r="M262" s="165" t="s">
        <v>1979</v>
      </c>
      <c r="N262" s="165"/>
      <c r="O262" s="165" t="s">
        <v>1980</v>
      </c>
      <c r="P262" s="165" t="s">
        <v>1981</v>
      </c>
      <c r="Q262" s="389" t="str">
        <f t="shared" si="14"/>
        <v>3375 Kothlow Ave Oaklawn Harmony Centre</v>
      </c>
      <c r="R262" s="165" t="s">
        <v>1982</v>
      </c>
      <c r="S262" s="494" t="s">
        <v>433</v>
      </c>
      <c r="T262" s="494" t="str">
        <f t="shared" si="15"/>
        <v>54751-5052</v>
      </c>
      <c r="U262" s="165" t="s">
        <v>1983</v>
      </c>
      <c r="V262" s="165" t="s">
        <v>1984</v>
      </c>
      <c r="W262" s="494" t="s">
        <v>8</v>
      </c>
    </row>
    <row r="263" spans="1:23" ht="15" x14ac:dyDescent="0.25">
      <c r="A263" s="500" t="s">
        <v>305</v>
      </c>
      <c r="B263" s="232">
        <v>11</v>
      </c>
      <c r="C263" s="228" t="s">
        <v>346</v>
      </c>
      <c r="D263" s="493">
        <v>104</v>
      </c>
      <c r="E263" s="403" t="str">
        <f t="shared" si="12"/>
        <v>05CH012391104</v>
      </c>
      <c r="F263" s="493"/>
      <c r="G263" s="165" t="s">
        <v>305</v>
      </c>
      <c r="H263" s="494" t="s">
        <v>346</v>
      </c>
      <c r="I263" s="165" t="s">
        <v>1968</v>
      </c>
      <c r="J263" s="165"/>
      <c r="K263" s="165"/>
      <c r="L263" s="165" t="str">
        <f t="shared" si="13"/>
        <v>New Richmond Head Start EHS</v>
      </c>
      <c r="M263" s="165" t="s">
        <v>1985</v>
      </c>
      <c r="N263" s="165"/>
      <c r="O263" s="165" t="s">
        <v>1986</v>
      </c>
      <c r="P263" s="165" t="s">
        <v>1987</v>
      </c>
      <c r="Q263" s="389" t="str">
        <f t="shared" si="14"/>
        <v>118 Homestead Dr Ste 4</v>
      </c>
      <c r="R263" s="165" t="s">
        <v>1988</v>
      </c>
      <c r="S263" s="494" t="s">
        <v>433</v>
      </c>
      <c r="T263" s="494" t="str">
        <f t="shared" si="15"/>
        <v>54017-2594</v>
      </c>
      <c r="U263" s="165" t="s">
        <v>1989</v>
      </c>
      <c r="V263" s="165" t="s">
        <v>1990</v>
      </c>
      <c r="W263" s="494" t="s">
        <v>8</v>
      </c>
    </row>
    <row r="264" spans="1:23" ht="15" x14ac:dyDescent="0.25">
      <c r="A264" s="499" t="s">
        <v>305</v>
      </c>
      <c r="B264" s="210">
        <v>11</v>
      </c>
      <c r="C264" s="227" t="s">
        <v>346</v>
      </c>
      <c r="D264" s="493">
        <v>105</v>
      </c>
      <c r="E264" s="403" t="str">
        <f t="shared" si="12"/>
        <v>05CH012391105</v>
      </c>
      <c r="F264" s="493"/>
      <c r="G264" s="165" t="s">
        <v>305</v>
      </c>
      <c r="H264" s="494" t="s">
        <v>346</v>
      </c>
      <c r="I264" s="165" t="s">
        <v>1968</v>
      </c>
      <c r="J264" s="165"/>
      <c r="K264" s="165"/>
      <c r="L264" s="165" t="str">
        <f t="shared" si="13"/>
        <v>Polk County Early Learning Center EHS</v>
      </c>
      <c r="M264" s="165" t="s">
        <v>1991</v>
      </c>
      <c r="N264" s="165"/>
      <c r="O264" s="165" t="s">
        <v>1992</v>
      </c>
      <c r="P264" s="165" t="s">
        <v>1993</v>
      </c>
      <c r="Q264" s="389" t="str">
        <f t="shared" si="14"/>
        <v>400 Polk County Plz Ste C</v>
      </c>
      <c r="R264" s="165" t="s">
        <v>1994</v>
      </c>
      <c r="S264" s="494" t="s">
        <v>433</v>
      </c>
      <c r="T264" s="494" t="str">
        <f t="shared" si="15"/>
        <v>54810-9104</v>
      </c>
      <c r="U264" s="165" t="s">
        <v>1995</v>
      </c>
      <c r="V264" s="165" t="s">
        <v>1996</v>
      </c>
      <c r="W264" s="494" t="s">
        <v>8</v>
      </c>
    </row>
    <row r="265" spans="1:23" ht="15" x14ac:dyDescent="0.25">
      <c r="A265" s="499" t="s">
        <v>305</v>
      </c>
      <c r="B265" s="210">
        <v>11</v>
      </c>
      <c r="C265" s="227" t="s">
        <v>346</v>
      </c>
      <c r="D265" s="493">
        <v>106</v>
      </c>
      <c r="E265" s="403" t="str">
        <f t="shared" si="12"/>
        <v>05CH012391106</v>
      </c>
      <c r="F265" s="493"/>
      <c r="G265" s="165" t="s">
        <v>305</v>
      </c>
      <c r="H265" s="494" t="s">
        <v>346</v>
      </c>
      <c r="I265" s="165" t="s">
        <v>1968</v>
      </c>
      <c r="J265" s="165"/>
      <c r="K265" s="165"/>
      <c r="L265" s="165" t="str">
        <f t="shared" si="13"/>
        <v>Rice Lake Head Start EHS</v>
      </c>
      <c r="M265" s="165" t="s">
        <v>1997</v>
      </c>
      <c r="N265" s="165"/>
      <c r="O265" s="165" t="s">
        <v>1998</v>
      </c>
      <c r="P265" s="165" t="s">
        <v>23</v>
      </c>
      <c r="Q265" s="389" t="str">
        <f t="shared" si="14"/>
        <v xml:space="preserve">205 E Orchard Beach Ln  </v>
      </c>
      <c r="R265" s="165" t="s">
        <v>1999</v>
      </c>
      <c r="S265" s="494" t="s">
        <v>433</v>
      </c>
      <c r="T265" s="494" t="str">
        <f t="shared" si="15"/>
        <v>54868-2844</v>
      </c>
      <c r="U265" s="165" t="s">
        <v>2000</v>
      </c>
      <c r="V265" s="165" t="s">
        <v>2001</v>
      </c>
      <c r="W265" s="494" t="s">
        <v>8</v>
      </c>
    </row>
    <row r="266" spans="1:23" ht="15" x14ac:dyDescent="0.25">
      <c r="A266" s="499" t="s">
        <v>305</v>
      </c>
      <c r="B266" s="493">
        <v>11</v>
      </c>
      <c r="C266" s="493" t="s">
        <v>346</v>
      </c>
      <c r="D266" s="493">
        <v>107</v>
      </c>
      <c r="E266" s="403" t="str">
        <f t="shared" si="12"/>
        <v>05CH012391107</v>
      </c>
      <c r="F266" s="493"/>
      <c r="G266" s="165" t="s">
        <v>305</v>
      </c>
      <c r="H266" s="494" t="s">
        <v>346</v>
      </c>
      <c r="I266" s="165" t="s">
        <v>1968</v>
      </c>
      <c r="J266" s="165"/>
      <c r="K266" s="165"/>
      <c r="L266" s="165" t="str">
        <f t="shared" si="13"/>
        <v>Stanley/Boyd EHS</v>
      </c>
      <c r="M266" s="165" t="s">
        <v>2002</v>
      </c>
      <c r="N266" s="165"/>
      <c r="O266" s="165" t="s">
        <v>2003</v>
      </c>
      <c r="P266" s="165" t="s">
        <v>23</v>
      </c>
      <c r="Q266" s="389" t="str">
        <f t="shared" si="14"/>
        <v xml:space="preserve">303 E Park St  </v>
      </c>
      <c r="R266" s="165" t="s">
        <v>2004</v>
      </c>
      <c r="S266" s="494" t="s">
        <v>433</v>
      </c>
      <c r="T266" s="494" t="str">
        <f t="shared" si="15"/>
        <v>54726-9401</v>
      </c>
      <c r="U266" s="165" t="s">
        <v>2005</v>
      </c>
      <c r="V266" s="165" t="s">
        <v>2006</v>
      </c>
      <c r="W266" s="494" t="s">
        <v>8</v>
      </c>
    </row>
    <row r="267" spans="1:23" ht="15" x14ac:dyDescent="0.25">
      <c r="A267" s="499" t="s">
        <v>306</v>
      </c>
      <c r="B267" s="493">
        <v>12</v>
      </c>
      <c r="C267" s="493" t="s">
        <v>347</v>
      </c>
      <c r="D267" s="493">
        <v>101</v>
      </c>
      <c r="E267" s="403" t="str">
        <f t="shared" si="12"/>
        <v>05CH012392101</v>
      </c>
      <c r="F267" s="493"/>
      <c r="G267" s="165" t="s">
        <v>306</v>
      </c>
      <c r="H267" s="494" t="s">
        <v>347</v>
      </c>
      <c r="I267" s="165" t="s">
        <v>2007</v>
      </c>
      <c r="J267" s="165"/>
      <c r="K267" s="165"/>
      <c r="L267" s="165" t="str">
        <f t="shared" si="13"/>
        <v>Center # 1 EHS</v>
      </c>
      <c r="M267" s="165" t="s">
        <v>2008</v>
      </c>
      <c r="N267" s="165"/>
      <c r="O267" s="165" t="s">
        <v>2009</v>
      </c>
      <c r="P267" s="165" t="s">
        <v>2010</v>
      </c>
      <c r="Q267" s="389" t="str">
        <f t="shared" si="14"/>
        <v>1500 N 34th St Ste 300</v>
      </c>
      <c r="R267" s="165" t="s">
        <v>2011</v>
      </c>
      <c r="S267" s="494" t="s">
        <v>433</v>
      </c>
      <c r="T267" s="494" t="str">
        <f t="shared" si="15"/>
        <v>54880-4476</v>
      </c>
      <c r="U267" s="165" t="s">
        <v>810</v>
      </c>
      <c r="V267" s="165" t="s">
        <v>2012</v>
      </c>
      <c r="W267" s="494" t="s">
        <v>8</v>
      </c>
    </row>
    <row r="268" spans="1:23" ht="15" x14ac:dyDescent="0.25">
      <c r="A268" s="499" t="s">
        <v>306</v>
      </c>
      <c r="B268" s="493">
        <v>12</v>
      </c>
      <c r="C268" s="493" t="s">
        <v>347</v>
      </c>
      <c r="D268" s="493">
        <v>102</v>
      </c>
      <c r="E268" s="403" t="str">
        <f t="shared" si="12"/>
        <v>05CH012392102</v>
      </c>
      <c r="F268" s="493"/>
      <c r="G268" s="165" t="s">
        <v>306</v>
      </c>
      <c r="H268" s="494" t="s">
        <v>347</v>
      </c>
      <c r="I268" s="165" t="s">
        <v>2007</v>
      </c>
      <c r="J268" s="165"/>
      <c r="K268" s="165"/>
      <c r="L268" s="165" t="str">
        <f t="shared" si="13"/>
        <v>Center # 10 EHS</v>
      </c>
      <c r="M268" s="165" t="s">
        <v>2013</v>
      </c>
      <c r="N268" s="165"/>
      <c r="O268" s="165" t="s">
        <v>2014</v>
      </c>
      <c r="P268" s="165" t="s">
        <v>23</v>
      </c>
      <c r="Q268" s="389" t="str">
        <f t="shared" si="14"/>
        <v xml:space="preserve">386 Cherry St  </v>
      </c>
      <c r="R268" s="165" t="s">
        <v>2015</v>
      </c>
      <c r="S268" s="494" t="s">
        <v>433</v>
      </c>
      <c r="T268" s="494" t="str">
        <f t="shared" si="15"/>
        <v>54555-1242</v>
      </c>
      <c r="U268" s="165" t="s">
        <v>2016</v>
      </c>
      <c r="V268" s="165" t="s">
        <v>2017</v>
      </c>
      <c r="W268" s="494" t="s">
        <v>8</v>
      </c>
    </row>
    <row r="269" spans="1:23" ht="15" x14ac:dyDescent="0.25">
      <c r="A269" s="165" t="s">
        <v>306</v>
      </c>
      <c r="B269" s="493">
        <v>12</v>
      </c>
      <c r="C269" s="493" t="s">
        <v>347</v>
      </c>
      <c r="D269" s="493">
        <v>103</v>
      </c>
      <c r="E269" s="403" t="str">
        <f t="shared" si="12"/>
        <v>05CH012392103</v>
      </c>
      <c r="F269" s="493"/>
      <c r="G269" s="165" t="s">
        <v>306</v>
      </c>
      <c r="H269" s="494" t="s">
        <v>347</v>
      </c>
      <c r="I269" s="165" t="s">
        <v>2007</v>
      </c>
      <c r="J269" s="165"/>
      <c r="K269" s="165"/>
      <c r="L269" s="165" t="str">
        <f t="shared" si="13"/>
        <v>Center # 5 EHS</v>
      </c>
      <c r="M269" s="165" t="s">
        <v>2018</v>
      </c>
      <c r="N269" s="165"/>
      <c r="O269" s="165" t="s">
        <v>2019</v>
      </c>
      <c r="P269" s="165" t="s">
        <v>23</v>
      </c>
      <c r="Q269" s="389" t="str">
        <f t="shared" si="14"/>
        <v xml:space="preserve">128 S 3rd Street  </v>
      </c>
      <c r="R269" s="165" t="s">
        <v>2020</v>
      </c>
      <c r="S269" s="494" t="s">
        <v>433</v>
      </c>
      <c r="T269" s="494" t="str">
        <f t="shared" si="15"/>
        <v>54814</v>
      </c>
      <c r="U269" s="165" t="s">
        <v>1198</v>
      </c>
      <c r="V269" s="165" t="s">
        <v>428</v>
      </c>
      <c r="W269" s="494" t="s">
        <v>8</v>
      </c>
    </row>
    <row r="270" spans="1:23" ht="15" x14ac:dyDescent="0.25">
      <c r="A270" s="499" t="s">
        <v>306</v>
      </c>
      <c r="B270" s="493">
        <v>12</v>
      </c>
      <c r="C270" s="493" t="s">
        <v>347</v>
      </c>
      <c r="D270" s="493">
        <v>104</v>
      </c>
      <c r="E270" s="403" t="str">
        <f t="shared" si="12"/>
        <v>05CH012392104</v>
      </c>
      <c r="F270" s="493"/>
      <c r="G270" s="165" t="s">
        <v>306</v>
      </c>
      <c r="H270" s="494" t="s">
        <v>347</v>
      </c>
      <c r="I270" s="165" t="s">
        <v>2007</v>
      </c>
      <c r="J270" s="165"/>
      <c r="K270" s="165"/>
      <c r="L270" s="165" t="str">
        <f t="shared" si="13"/>
        <v>Center # 7 EHS EHS</v>
      </c>
      <c r="M270" s="165" t="s">
        <v>2021</v>
      </c>
      <c r="N270" s="165"/>
      <c r="O270" s="165" t="s">
        <v>2022</v>
      </c>
      <c r="P270" s="165" t="s">
        <v>2023</v>
      </c>
      <c r="Q270" s="389" t="str">
        <f t="shared" si="14"/>
        <v>220 3rd Ave W Ste B</v>
      </c>
      <c r="R270" s="165" t="s">
        <v>2024</v>
      </c>
      <c r="S270" s="494" t="s">
        <v>433</v>
      </c>
      <c r="T270" s="494" t="str">
        <f t="shared" si="15"/>
        <v>54806-1616</v>
      </c>
      <c r="U270" s="165" t="s">
        <v>448</v>
      </c>
      <c r="V270" s="165" t="s">
        <v>2025</v>
      </c>
      <c r="W270" s="494" t="s">
        <v>8</v>
      </c>
    </row>
    <row r="271" spans="1:23" ht="15" x14ac:dyDescent="0.25">
      <c r="A271" s="499" t="s">
        <v>306</v>
      </c>
      <c r="B271" s="210">
        <v>12</v>
      </c>
      <c r="C271" s="227" t="s">
        <v>347</v>
      </c>
      <c r="D271" s="493">
        <v>105</v>
      </c>
      <c r="E271" s="403" t="str">
        <f t="shared" si="12"/>
        <v>05CH012392105</v>
      </c>
      <c r="F271" s="493"/>
      <c r="G271" s="165" t="s">
        <v>306</v>
      </c>
      <c r="H271" s="494" t="s">
        <v>347</v>
      </c>
      <c r="I271" s="165" t="s">
        <v>2007</v>
      </c>
      <c r="J271" s="165"/>
      <c r="K271" s="165"/>
      <c r="L271" s="165" t="str">
        <f t="shared" si="13"/>
        <v>Center # 8 EHS</v>
      </c>
      <c r="M271" s="165" t="s">
        <v>2026</v>
      </c>
      <c r="N271" s="165"/>
      <c r="O271" s="165" t="s">
        <v>2027</v>
      </c>
      <c r="P271" s="165" t="s">
        <v>23</v>
      </c>
      <c r="Q271" s="389" t="str">
        <f t="shared" si="14"/>
        <v xml:space="preserve">205 5th Ave S  </v>
      </c>
      <c r="R271" s="165" t="s">
        <v>2028</v>
      </c>
      <c r="S271" s="494" t="s">
        <v>433</v>
      </c>
      <c r="T271" s="494" t="str">
        <f t="shared" si="15"/>
        <v>54534-1329</v>
      </c>
      <c r="U271" s="165" t="s">
        <v>2029</v>
      </c>
      <c r="V271" s="165" t="s">
        <v>2030</v>
      </c>
      <c r="W271" s="494" t="s">
        <v>8</v>
      </c>
    </row>
    <row r="272" spans="1:23" ht="15" x14ac:dyDescent="0.25">
      <c r="A272" s="499" t="s">
        <v>309</v>
      </c>
      <c r="B272" s="210">
        <v>15</v>
      </c>
      <c r="C272" s="227" t="s">
        <v>350</v>
      </c>
      <c r="D272" s="501">
        <v>101</v>
      </c>
      <c r="E272" s="403" t="str">
        <f t="shared" si="12"/>
        <v>05CH012599101</v>
      </c>
      <c r="F272" s="493"/>
      <c r="G272" s="165" t="s">
        <v>309</v>
      </c>
      <c r="H272" s="494" t="s">
        <v>350</v>
      </c>
      <c r="I272" s="165" t="s">
        <v>865</v>
      </c>
      <c r="J272" s="165"/>
      <c r="K272" s="165"/>
      <c r="L272" s="165" t="str">
        <f t="shared" si="13"/>
        <v>Onalaska Main Street HS and EHS EHS</v>
      </c>
      <c r="M272" s="165" t="s">
        <v>2031</v>
      </c>
      <c r="N272" s="165"/>
      <c r="O272" s="165" t="s">
        <v>2032</v>
      </c>
      <c r="P272" s="165" t="s">
        <v>23</v>
      </c>
      <c r="Q272" s="389" t="str">
        <f t="shared" si="14"/>
        <v xml:space="preserve">310 Main St  </v>
      </c>
      <c r="R272" s="165" t="s">
        <v>2033</v>
      </c>
      <c r="S272" s="494" t="s">
        <v>433</v>
      </c>
      <c r="T272" s="494" t="str">
        <f t="shared" si="15"/>
        <v>54650-2949</v>
      </c>
      <c r="U272" s="165" t="s">
        <v>870</v>
      </c>
      <c r="V272" s="165" t="s">
        <v>2034</v>
      </c>
      <c r="W272" s="494" t="s">
        <v>8</v>
      </c>
    </row>
    <row r="273" spans="1:23" ht="15" x14ac:dyDescent="0.25">
      <c r="A273" s="499" t="s">
        <v>299</v>
      </c>
      <c r="B273" s="210">
        <v>17</v>
      </c>
      <c r="C273" s="227" t="s">
        <v>352</v>
      </c>
      <c r="D273" s="493">
        <v>101</v>
      </c>
      <c r="E273" s="403" t="str">
        <f t="shared" si="12"/>
        <v>05CH012624101</v>
      </c>
      <c r="F273" s="493"/>
      <c r="G273" s="165" t="s">
        <v>299</v>
      </c>
      <c r="H273" s="494" t="s">
        <v>2035</v>
      </c>
      <c r="I273" s="165" t="s">
        <v>2036</v>
      </c>
      <c r="J273" s="165"/>
      <c r="K273" s="165"/>
      <c r="L273" s="165" t="str">
        <f t="shared" si="13"/>
        <v>Next Door-Capitol EHS</v>
      </c>
      <c r="M273" s="165" t="s">
        <v>2037</v>
      </c>
      <c r="N273" s="165"/>
      <c r="O273" s="165" t="s">
        <v>2038</v>
      </c>
      <c r="P273" s="165" t="s">
        <v>23</v>
      </c>
      <c r="Q273" s="389" t="str">
        <f t="shared" si="14"/>
        <v xml:space="preserve">5310 W Capitol Dr  </v>
      </c>
      <c r="R273" s="165" t="s">
        <v>2039</v>
      </c>
      <c r="S273" s="494" t="s">
        <v>433</v>
      </c>
      <c r="T273" s="494" t="str">
        <f t="shared" si="15"/>
        <v>53216-2263</v>
      </c>
      <c r="U273" s="165" t="s">
        <v>2040</v>
      </c>
      <c r="V273" s="165" t="s">
        <v>2041</v>
      </c>
      <c r="W273" s="494" t="s">
        <v>8</v>
      </c>
    </row>
    <row r="274" spans="1:23" ht="15" x14ac:dyDescent="0.25">
      <c r="A274" s="499" t="s">
        <v>312</v>
      </c>
      <c r="B274" s="210">
        <v>19</v>
      </c>
      <c r="C274" s="227" t="s">
        <v>354</v>
      </c>
      <c r="D274" s="493">
        <v>101</v>
      </c>
      <c r="E274" s="403" t="str">
        <f t="shared" si="12"/>
        <v>05CH012665101</v>
      </c>
      <c r="F274" s="493"/>
      <c r="G274" s="165" t="s">
        <v>312</v>
      </c>
      <c r="H274" s="494" t="s">
        <v>354</v>
      </c>
      <c r="I274" s="165" t="s">
        <v>1126</v>
      </c>
      <c r="J274" s="165"/>
      <c r="K274" s="165"/>
      <c r="L274" s="165" t="str">
        <f t="shared" si="13"/>
        <v>National Centers for Learning Excellence, Inc EHS</v>
      </c>
      <c r="M274" s="165" t="s">
        <v>2042</v>
      </c>
      <c r="N274" s="165"/>
      <c r="O274" s="165" t="s">
        <v>2043</v>
      </c>
      <c r="P274" s="165" t="s">
        <v>23</v>
      </c>
      <c r="Q274" s="389" t="str">
        <f t="shared" si="14"/>
        <v xml:space="preserve">N4W22000 Bluemound Rd  </v>
      </c>
      <c r="R274" s="165" t="s">
        <v>2044</v>
      </c>
      <c r="S274" s="494" t="s">
        <v>433</v>
      </c>
      <c r="T274" s="494" t="str">
        <f t="shared" si="15"/>
        <v>53186-8755</v>
      </c>
      <c r="U274" s="165" t="s">
        <v>2045</v>
      </c>
      <c r="V274" s="165" t="s">
        <v>2046</v>
      </c>
      <c r="W274" s="494" t="s">
        <v>8</v>
      </c>
    </row>
    <row r="275" spans="1:23" ht="15" x14ac:dyDescent="0.25">
      <c r="A275" s="165" t="s">
        <v>312</v>
      </c>
      <c r="B275" s="493">
        <v>19</v>
      </c>
      <c r="C275" s="493" t="s">
        <v>354</v>
      </c>
      <c r="D275" s="493">
        <v>102</v>
      </c>
      <c r="E275" s="403" t="str">
        <f t="shared" si="12"/>
        <v>05CH012665102</v>
      </c>
      <c r="F275" s="493"/>
      <c r="G275" s="165" t="s">
        <v>312</v>
      </c>
      <c r="H275" s="494" t="s">
        <v>354</v>
      </c>
      <c r="I275" s="165" t="s">
        <v>1126</v>
      </c>
      <c r="J275" s="165"/>
      <c r="K275" s="165"/>
      <c r="L275" s="165" t="str">
        <f t="shared" si="13"/>
        <v>National Centers for Learning Excellence-West Bend EHS</v>
      </c>
      <c r="M275" s="165" t="s">
        <v>2047</v>
      </c>
      <c r="N275" s="165"/>
      <c r="O275" s="165" t="s">
        <v>2048</v>
      </c>
      <c r="P275" s="165" t="s">
        <v>2049</v>
      </c>
      <c r="Q275" s="389" t="str">
        <f t="shared" si="14"/>
        <v>2295 Continental Dr Ste 3</v>
      </c>
      <c r="R275" s="165" t="s">
        <v>2050</v>
      </c>
      <c r="S275" s="494" t="s">
        <v>433</v>
      </c>
      <c r="T275" s="494" t="str">
        <f t="shared" si="15"/>
        <v>53095-7833</v>
      </c>
      <c r="U275" s="165" t="s">
        <v>2051</v>
      </c>
      <c r="V275" s="165" t="s">
        <v>2052</v>
      </c>
      <c r="W275" s="494" t="s">
        <v>8</v>
      </c>
    </row>
    <row r="276" spans="1:23" ht="15" x14ac:dyDescent="0.25">
      <c r="A276" s="499" t="s">
        <v>313</v>
      </c>
      <c r="B276" s="210">
        <v>20</v>
      </c>
      <c r="C276" s="227" t="s">
        <v>355</v>
      </c>
      <c r="D276" s="493">
        <v>101</v>
      </c>
      <c r="E276" s="403" t="str">
        <f t="shared" si="12"/>
        <v>05CH012744101</v>
      </c>
      <c r="F276" s="493"/>
      <c r="G276" s="165" t="s">
        <v>313</v>
      </c>
      <c r="H276" s="494" t="s">
        <v>355</v>
      </c>
      <c r="I276" s="165" t="s">
        <v>313</v>
      </c>
      <c r="J276" s="165"/>
      <c r="K276" s="165"/>
      <c r="L276" s="165" t="str">
        <f t="shared" si="13"/>
        <v>Wisconsin Rapids Biron Center EHS</v>
      </c>
      <c r="M276" s="165" t="s">
        <v>2053</v>
      </c>
      <c r="N276" s="165"/>
      <c r="O276" s="165" t="s">
        <v>2054</v>
      </c>
      <c r="P276" s="165" t="s">
        <v>23</v>
      </c>
      <c r="Q276" s="389" t="str">
        <f t="shared" si="14"/>
        <v xml:space="preserve">550 Center St  </v>
      </c>
      <c r="R276" s="165" t="s">
        <v>2055</v>
      </c>
      <c r="S276" s="494" t="s">
        <v>433</v>
      </c>
      <c r="T276" s="494" t="str">
        <f t="shared" si="15"/>
        <v>54494-1815</v>
      </c>
      <c r="U276" s="165" t="s">
        <v>2056</v>
      </c>
      <c r="V276" s="165" t="s">
        <v>2057</v>
      </c>
      <c r="W276" s="494" t="s">
        <v>8</v>
      </c>
    </row>
    <row r="277" spans="1:23" ht="15" x14ac:dyDescent="0.25">
      <c r="A277" s="499" t="s">
        <v>314</v>
      </c>
      <c r="B277" s="210">
        <v>21</v>
      </c>
      <c r="C277" s="227" t="s">
        <v>356</v>
      </c>
      <c r="D277" s="493">
        <v>101</v>
      </c>
      <c r="E277" s="403" t="str">
        <f t="shared" si="12"/>
        <v>05CH012821101</v>
      </c>
      <c r="F277" s="493"/>
      <c r="G277" s="165" t="s">
        <v>314</v>
      </c>
      <c r="H277" s="494" t="s">
        <v>356</v>
      </c>
      <c r="I277" s="165" t="s">
        <v>314</v>
      </c>
      <c r="J277" s="165"/>
      <c r="K277" s="165"/>
      <c r="L277" s="165" t="str">
        <f t="shared" si="13"/>
        <v>Penfield Children's Center EHS</v>
      </c>
      <c r="M277" s="165" t="s">
        <v>314</v>
      </c>
      <c r="N277" s="165"/>
      <c r="O277" s="165" t="s">
        <v>2058</v>
      </c>
      <c r="P277" s="165" t="s">
        <v>23</v>
      </c>
      <c r="Q277" s="389" t="str">
        <f t="shared" si="14"/>
        <v xml:space="preserve">833 N 26th St  </v>
      </c>
      <c r="R277" s="165" t="s">
        <v>2039</v>
      </c>
      <c r="S277" s="494" t="s">
        <v>433</v>
      </c>
      <c r="T277" s="494" t="str">
        <f t="shared" si="15"/>
        <v>53233-1507</v>
      </c>
      <c r="U277" s="165" t="s">
        <v>1520</v>
      </c>
      <c r="V277" s="165" t="s">
        <v>2059</v>
      </c>
      <c r="W277" s="494" t="s">
        <v>8</v>
      </c>
    </row>
    <row r="278" spans="1:23" ht="15" x14ac:dyDescent="0.25">
      <c r="A278" s="499" t="s">
        <v>315</v>
      </c>
      <c r="B278" s="210">
        <v>22</v>
      </c>
      <c r="C278" s="227" t="s">
        <v>357</v>
      </c>
      <c r="D278" s="501">
        <v>101</v>
      </c>
      <c r="E278" s="403" t="str">
        <f t="shared" si="12"/>
        <v>05CH013020101</v>
      </c>
      <c r="F278" s="493"/>
      <c r="G278" s="165" t="s">
        <v>315</v>
      </c>
      <c r="H278" s="494" t="s">
        <v>357</v>
      </c>
      <c r="I278" s="165" t="s">
        <v>315</v>
      </c>
      <c r="J278" s="165"/>
      <c r="K278" s="165"/>
      <c r="L278" s="165" t="str">
        <f t="shared" si="13"/>
        <v>La Casa de Esperanza, Inc. EHS</v>
      </c>
      <c r="M278" s="165" t="s">
        <v>315</v>
      </c>
      <c r="N278" s="165"/>
      <c r="O278" s="165" t="s">
        <v>2060</v>
      </c>
      <c r="P278" s="165" t="s">
        <v>23</v>
      </c>
      <c r="Q278" s="389" t="str">
        <f t="shared" si="14"/>
        <v xml:space="preserve">410 Arcadian Ave  </v>
      </c>
      <c r="R278" s="165" t="s">
        <v>2044</v>
      </c>
      <c r="S278" s="494" t="s">
        <v>433</v>
      </c>
      <c r="T278" s="494" t="str">
        <f t="shared" si="15"/>
        <v>53186-5086</v>
      </c>
      <c r="U278" s="165" t="s">
        <v>2045</v>
      </c>
      <c r="V278" s="165" t="s">
        <v>2061</v>
      </c>
      <c r="W278" s="494" t="s">
        <v>8</v>
      </c>
    </row>
    <row r="279" spans="1:23" ht="15" x14ac:dyDescent="0.25">
      <c r="A279" s="499" t="s">
        <v>317</v>
      </c>
      <c r="B279" s="210">
        <v>24</v>
      </c>
      <c r="C279" s="227" t="s">
        <v>359</v>
      </c>
      <c r="D279" s="501">
        <v>101</v>
      </c>
      <c r="E279" s="403" t="str">
        <f t="shared" si="12"/>
        <v>05CH013143101</v>
      </c>
      <c r="F279" s="493"/>
      <c r="G279" s="165" t="s">
        <v>317</v>
      </c>
      <c r="H279" s="494" t="s">
        <v>359</v>
      </c>
      <c r="I279" s="165" t="s">
        <v>317</v>
      </c>
      <c r="J279" s="165"/>
      <c r="K279" s="165"/>
      <c r="L279" s="165" t="str">
        <f t="shared" si="13"/>
        <v>Early Head Start EHS</v>
      </c>
      <c r="M279" s="165" t="s">
        <v>10</v>
      </c>
      <c r="N279" s="165"/>
      <c r="O279" s="165" t="s">
        <v>2062</v>
      </c>
      <c r="P279" s="165" t="s">
        <v>23</v>
      </c>
      <c r="Q279" s="389" t="str">
        <f t="shared" si="14"/>
        <v xml:space="preserve">1218 79th St  </v>
      </c>
      <c r="R279" s="165" t="s">
        <v>2063</v>
      </c>
      <c r="S279" s="494" t="s">
        <v>433</v>
      </c>
      <c r="T279" s="494" t="str">
        <f t="shared" si="15"/>
        <v>53143-6111</v>
      </c>
      <c r="U279" s="165" t="s">
        <v>2064</v>
      </c>
      <c r="V279" s="165" t="s">
        <v>2065</v>
      </c>
      <c r="W279" s="494" t="s">
        <v>8</v>
      </c>
    </row>
    <row r="280" spans="1:23" ht="15" x14ac:dyDescent="0.25">
      <c r="A280" s="499" t="s">
        <v>318</v>
      </c>
      <c r="B280" s="210">
        <v>25</v>
      </c>
      <c r="C280" s="227" t="s">
        <v>360</v>
      </c>
      <c r="D280" s="493">
        <v>101</v>
      </c>
      <c r="E280" s="403" t="str">
        <f t="shared" si="12"/>
        <v>05CH013157101</v>
      </c>
      <c r="F280" s="493"/>
      <c r="G280" s="165" t="s">
        <v>318</v>
      </c>
      <c r="H280" s="494" t="s">
        <v>360</v>
      </c>
      <c r="I280" s="165" t="s">
        <v>2066</v>
      </c>
      <c r="J280" s="165"/>
      <c r="K280" s="165"/>
      <c r="L280" s="165" t="str">
        <f t="shared" si="13"/>
        <v>Antigo Head Start EHS</v>
      </c>
      <c r="M280" s="165" t="s">
        <v>2067</v>
      </c>
      <c r="N280" s="165"/>
      <c r="O280" s="165" t="s">
        <v>2068</v>
      </c>
      <c r="P280" s="165" t="s">
        <v>23</v>
      </c>
      <c r="Q280" s="389" t="str">
        <f t="shared" si="14"/>
        <v xml:space="preserve">524 Edison St  </v>
      </c>
      <c r="R280" s="165" t="s">
        <v>2069</v>
      </c>
      <c r="S280" s="494" t="s">
        <v>433</v>
      </c>
      <c r="T280" s="494" t="str">
        <f t="shared" si="15"/>
        <v>54409-1951</v>
      </c>
      <c r="U280" s="165" t="s">
        <v>2070</v>
      </c>
      <c r="V280" s="165" t="s">
        <v>2071</v>
      </c>
      <c r="W280" s="494" t="s">
        <v>8</v>
      </c>
    </row>
    <row r="281" spans="1:23" ht="15" x14ac:dyDescent="0.25">
      <c r="A281" s="499" t="s">
        <v>318</v>
      </c>
      <c r="B281" s="210">
        <v>25</v>
      </c>
      <c r="C281" s="227" t="s">
        <v>360</v>
      </c>
      <c r="D281" s="493">
        <v>102</v>
      </c>
      <c r="E281" s="403" t="str">
        <f t="shared" si="12"/>
        <v>05CH013157102</v>
      </c>
      <c r="F281" s="493"/>
      <c r="G281" s="165" t="s">
        <v>318</v>
      </c>
      <c r="H281" s="494" t="s">
        <v>360</v>
      </c>
      <c r="I281" s="165" t="s">
        <v>2066</v>
      </c>
      <c r="J281" s="165"/>
      <c r="K281" s="165"/>
      <c r="L281" s="165" t="str">
        <f t="shared" si="13"/>
        <v>Auntie M's Child Care EHS</v>
      </c>
      <c r="M281" s="165" t="s">
        <v>2072</v>
      </c>
      <c r="N281" s="165"/>
      <c r="O281" s="165" t="s">
        <v>2073</v>
      </c>
      <c r="P281" s="165" t="s">
        <v>23</v>
      </c>
      <c r="Q281" s="389" t="str">
        <f t="shared" si="14"/>
        <v xml:space="preserve">801 Roosevelt Rd  </v>
      </c>
      <c r="R281" s="165" t="s">
        <v>2074</v>
      </c>
      <c r="S281" s="494" t="s">
        <v>433</v>
      </c>
      <c r="T281" s="494" t="str">
        <f t="shared" si="15"/>
        <v>54151-1336</v>
      </c>
      <c r="U281" s="165" t="s">
        <v>2075</v>
      </c>
      <c r="V281" s="165" t="s">
        <v>2076</v>
      </c>
      <c r="W281" s="494" t="s">
        <v>8</v>
      </c>
    </row>
    <row r="282" spans="1:23" ht="15" x14ac:dyDescent="0.25">
      <c r="A282" s="313" t="s">
        <v>321</v>
      </c>
      <c r="B282" s="210">
        <v>29</v>
      </c>
      <c r="C282" s="227" t="s">
        <v>364</v>
      </c>
      <c r="D282" s="493">
        <v>101</v>
      </c>
      <c r="E282" s="403" t="str">
        <f t="shared" si="12"/>
        <v>05CH013302101</v>
      </c>
      <c r="F282" s="493"/>
      <c r="G282" s="165" t="s">
        <v>321</v>
      </c>
      <c r="H282" s="494" t="s">
        <v>364</v>
      </c>
      <c r="I282" s="165" t="s">
        <v>2077</v>
      </c>
      <c r="J282" s="165"/>
      <c r="K282" s="165"/>
      <c r="L282" s="165" t="str">
        <f t="shared" si="13"/>
        <v>EHS/HS - Brown County EHS</v>
      </c>
      <c r="M282" s="165" t="s">
        <v>2078</v>
      </c>
      <c r="N282" s="165"/>
      <c r="O282" s="165" t="s">
        <v>2079</v>
      </c>
      <c r="P282" s="165" t="s">
        <v>2080</v>
      </c>
      <c r="Q282" s="389" t="str">
        <f t="shared" si="14"/>
        <v>300 Crooks St Family Services of NEW</v>
      </c>
      <c r="R282" s="165" t="s">
        <v>2081</v>
      </c>
      <c r="S282" s="494" t="s">
        <v>433</v>
      </c>
      <c r="T282" s="494" t="str">
        <f t="shared" si="15"/>
        <v>54301-4527</v>
      </c>
      <c r="U282" s="165" t="s">
        <v>2082</v>
      </c>
      <c r="V282" s="165" t="s">
        <v>2083</v>
      </c>
      <c r="W282" s="494" t="s">
        <v>8</v>
      </c>
    </row>
    <row r="283" spans="1:23" ht="15" x14ac:dyDescent="0.25">
      <c r="A283" s="313" t="s">
        <v>321</v>
      </c>
      <c r="B283" s="210">
        <v>29</v>
      </c>
      <c r="C283" s="227" t="s">
        <v>364</v>
      </c>
      <c r="D283" s="493">
        <v>102</v>
      </c>
      <c r="E283" s="403" t="str">
        <f t="shared" si="12"/>
        <v>05CH013302102</v>
      </c>
      <c r="F283" s="493"/>
      <c r="G283" s="165" t="s">
        <v>321</v>
      </c>
      <c r="H283" s="494" t="s">
        <v>364</v>
      </c>
      <c r="I283" s="165" t="s">
        <v>2077</v>
      </c>
      <c r="J283" s="165"/>
      <c r="K283" s="165"/>
      <c r="L283" s="165" t="str">
        <f t="shared" si="13"/>
        <v>Manitowoc HS/EHS Center EHS</v>
      </c>
      <c r="M283" s="165" t="s">
        <v>2084</v>
      </c>
      <c r="N283" s="165"/>
      <c r="O283" s="165" t="s">
        <v>2085</v>
      </c>
      <c r="P283" s="165" t="s">
        <v>23</v>
      </c>
      <c r="Q283" s="389" t="str">
        <f t="shared" si="14"/>
        <v xml:space="preserve">1130 S 9th St  </v>
      </c>
      <c r="R283" s="165" t="s">
        <v>2086</v>
      </c>
      <c r="S283" s="494" t="s">
        <v>433</v>
      </c>
      <c r="T283" s="494" t="str">
        <f t="shared" si="15"/>
        <v>54220-5316</v>
      </c>
      <c r="U283" s="165" t="s">
        <v>2087</v>
      </c>
      <c r="V283" s="165" t="s">
        <v>2088</v>
      </c>
      <c r="W283" s="494" t="s">
        <v>8</v>
      </c>
    </row>
    <row r="284" spans="1:23" ht="15" x14ac:dyDescent="0.25">
      <c r="A284" s="499" t="s">
        <v>324</v>
      </c>
      <c r="B284" s="210">
        <v>32</v>
      </c>
      <c r="C284" s="227" t="s">
        <v>367</v>
      </c>
      <c r="D284" s="493">
        <v>101</v>
      </c>
      <c r="E284" s="403" t="str">
        <f t="shared" si="12"/>
        <v>05CH013431101</v>
      </c>
      <c r="F284" s="493"/>
      <c r="G284" s="165" t="s">
        <v>324</v>
      </c>
      <c r="H284" s="494" t="s">
        <v>367</v>
      </c>
      <c r="I284" s="165" t="s">
        <v>1324</v>
      </c>
      <c r="J284" s="165"/>
      <c r="K284" s="165"/>
      <c r="L284" s="165" t="str">
        <f t="shared" si="13"/>
        <v>Boscobel Center EHS</v>
      </c>
      <c r="M284" s="165" t="s">
        <v>2089</v>
      </c>
      <c r="N284" s="165"/>
      <c r="O284" s="165" t="s">
        <v>2090</v>
      </c>
      <c r="P284" s="165" t="s">
        <v>23</v>
      </c>
      <c r="Q284" s="389" t="str">
        <f t="shared" si="14"/>
        <v xml:space="preserve">402 Johnson St  </v>
      </c>
      <c r="R284" s="165" t="s">
        <v>2091</v>
      </c>
      <c r="S284" s="494" t="s">
        <v>433</v>
      </c>
      <c r="T284" s="494" t="str">
        <f t="shared" si="15"/>
        <v>53805-1186</v>
      </c>
      <c r="U284" s="165" t="s">
        <v>2092</v>
      </c>
      <c r="V284" s="165" t="s">
        <v>2093</v>
      </c>
      <c r="W284" s="494" t="s">
        <v>8</v>
      </c>
    </row>
    <row r="285" spans="1:23" ht="15" x14ac:dyDescent="0.25">
      <c r="A285" s="499" t="s">
        <v>324</v>
      </c>
      <c r="B285" s="210">
        <v>32</v>
      </c>
      <c r="C285" s="227" t="s">
        <v>367</v>
      </c>
      <c r="D285" s="493">
        <v>102</v>
      </c>
      <c r="E285" s="403" t="str">
        <f t="shared" si="12"/>
        <v>05CH013431102</v>
      </c>
      <c r="F285" s="493"/>
      <c r="G285" s="165" t="s">
        <v>324</v>
      </c>
      <c r="H285" s="494" t="s">
        <v>367</v>
      </c>
      <c r="I285" s="165" t="s">
        <v>1324</v>
      </c>
      <c r="J285" s="165"/>
      <c r="K285" s="165"/>
      <c r="L285" s="165" t="str">
        <f t="shared" si="13"/>
        <v>Darlington Center EHS</v>
      </c>
      <c r="M285" s="165" t="s">
        <v>2094</v>
      </c>
      <c r="N285" s="165"/>
      <c r="O285" s="165" t="s">
        <v>2095</v>
      </c>
      <c r="P285" s="165" t="s">
        <v>23</v>
      </c>
      <c r="Q285" s="389" t="str">
        <f t="shared" si="14"/>
        <v xml:space="preserve">700 Spring St  </v>
      </c>
      <c r="R285" s="165" t="s">
        <v>2096</v>
      </c>
      <c r="S285" s="494" t="s">
        <v>433</v>
      </c>
      <c r="T285" s="494" t="str">
        <f t="shared" si="15"/>
        <v>53530-1602</v>
      </c>
      <c r="U285" s="165" t="s">
        <v>2097</v>
      </c>
      <c r="V285" s="165" t="s">
        <v>2098</v>
      </c>
      <c r="W285" s="494" t="s">
        <v>8</v>
      </c>
    </row>
    <row r="286" spans="1:23" ht="15" x14ac:dyDescent="0.25">
      <c r="A286" s="499" t="s">
        <v>324</v>
      </c>
      <c r="B286" s="210">
        <v>32</v>
      </c>
      <c r="C286" s="227" t="s">
        <v>367</v>
      </c>
      <c r="D286" s="493">
        <v>103</v>
      </c>
      <c r="E286" s="403" t="str">
        <f t="shared" si="12"/>
        <v>05CH013431103</v>
      </c>
      <c r="F286" s="493"/>
      <c r="G286" s="165" t="s">
        <v>324</v>
      </c>
      <c r="H286" s="494" t="s">
        <v>367</v>
      </c>
      <c r="I286" s="165" t="s">
        <v>1324</v>
      </c>
      <c r="J286" s="165"/>
      <c r="K286" s="165"/>
      <c r="L286" s="165" t="str">
        <f t="shared" si="13"/>
        <v>Dodgeville HS EHS</v>
      </c>
      <c r="M286" s="165" t="s">
        <v>2099</v>
      </c>
      <c r="N286" s="165"/>
      <c r="O286" s="165" t="s">
        <v>2100</v>
      </c>
      <c r="P286" s="165" t="s">
        <v>23</v>
      </c>
      <c r="Q286" s="389" t="str">
        <f t="shared" si="14"/>
        <v xml:space="preserve">212 E Chapel St  </v>
      </c>
      <c r="R286" s="165" t="s">
        <v>2101</v>
      </c>
      <c r="S286" s="494" t="s">
        <v>433</v>
      </c>
      <c r="T286" s="494" t="str">
        <f t="shared" si="15"/>
        <v>53533-1313</v>
      </c>
      <c r="U286" s="165" t="s">
        <v>1367</v>
      </c>
      <c r="V286" s="165" t="s">
        <v>2102</v>
      </c>
      <c r="W286" s="494" t="s">
        <v>8</v>
      </c>
    </row>
    <row r="287" spans="1:23" ht="15" x14ac:dyDescent="0.25">
      <c r="A287" s="499" t="s">
        <v>324</v>
      </c>
      <c r="B287" s="210">
        <v>32</v>
      </c>
      <c r="C287" s="227" t="s">
        <v>367</v>
      </c>
      <c r="D287" s="493">
        <v>104</v>
      </c>
      <c r="E287" s="403" t="str">
        <f t="shared" si="12"/>
        <v>05CH013431104</v>
      </c>
      <c r="F287" s="493"/>
      <c r="G287" s="165" t="s">
        <v>324</v>
      </c>
      <c r="H287" s="494" t="s">
        <v>367</v>
      </c>
      <c r="I287" s="165" t="s">
        <v>1324</v>
      </c>
      <c r="J287" s="165"/>
      <c r="K287" s="165"/>
      <c r="L287" s="165" t="str">
        <f t="shared" si="13"/>
        <v>Lancaster Head Start EHS</v>
      </c>
      <c r="M287" s="165" t="s">
        <v>2103</v>
      </c>
      <c r="N287" s="165"/>
      <c r="O287" s="165" t="s">
        <v>2104</v>
      </c>
      <c r="P287" s="165" t="s">
        <v>23</v>
      </c>
      <c r="Q287" s="389" t="str">
        <f t="shared" si="14"/>
        <v xml:space="preserve">1625 US Highway 61  </v>
      </c>
      <c r="R287" s="165" t="s">
        <v>2105</v>
      </c>
      <c r="S287" s="494" t="s">
        <v>433</v>
      </c>
      <c r="T287" s="494" t="str">
        <f t="shared" si="15"/>
        <v>53813-9448</v>
      </c>
      <c r="U287" s="165" t="s">
        <v>2106</v>
      </c>
      <c r="V287" s="165" t="s">
        <v>2107</v>
      </c>
      <c r="W287" s="494" t="s">
        <v>8</v>
      </c>
    </row>
    <row r="288" spans="1:23" ht="15" x14ac:dyDescent="0.25">
      <c r="A288" s="499" t="s">
        <v>324</v>
      </c>
      <c r="B288" s="210">
        <v>32</v>
      </c>
      <c r="C288" s="227" t="s">
        <v>367</v>
      </c>
      <c r="D288" s="493">
        <v>105</v>
      </c>
      <c r="E288" s="403" t="str">
        <f t="shared" si="12"/>
        <v>05CH013431105</v>
      </c>
      <c r="F288" s="493"/>
      <c r="G288" s="165" t="s">
        <v>324</v>
      </c>
      <c r="H288" s="494" t="s">
        <v>367</v>
      </c>
      <c r="I288" s="165" t="s">
        <v>1324</v>
      </c>
      <c r="J288" s="165"/>
      <c r="K288" s="165"/>
      <c r="L288" s="165" t="str">
        <f t="shared" si="13"/>
        <v>Muscoda Early Head Start EHS</v>
      </c>
      <c r="M288" s="165" t="s">
        <v>2108</v>
      </c>
      <c r="N288" s="165"/>
      <c r="O288" s="165" t="s">
        <v>2109</v>
      </c>
      <c r="P288" s="165" t="s">
        <v>23</v>
      </c>
      <c r="Q288" s="389" t="str">
        <f t="shared" si="14"/>
        <v xml:space="preserve">124W E Front St  </v>
      </c>
      <c r="R288" s="165" t="s">
        <v>2110</v>
      </c>
      <c r="S288" s="494" t="s">
        <v>433</v>
      </c>
      <c r="T288" s="494" t="str">
        <f t="shared" si="15"/>
        <v>53573-7114</v>
      </c>
      <c r="U288" s="165" t="s">
        <v>1335</v>
      </c>
      <c r="V288" s="165" t="s">
        <v>2111</v>
      </c>
      <c r="W288" s="494" t="s">
        <v>8</v>
      </c>
    </row>
    <row r="289" spans="1:23" ht="15" x14ac:dyDescent="0.25">
      <c r="A289" s="499" t="s">
        <v>324</v>
      </c>
      <c r="B289" s="210">
        <v>32</v>
      </c>
      <c r="C289" s="227" t="s">
        <v>367</v>
      </c>
      <c r="D289" s="493">
        <v>106</v>
      </c>
      <c r="E289" s="403" t="str">
        <f t="shared" si="12"/>
        <v>05CH013431106</v>
      </c>
      <c r="F289" s="493"/>
      <c r="G289" s="165" t="s">
        <v>324</v>
      </c>
      <c r="H289" s="494" t="s">
        <v>367</v>
      </c>
      <c r="I289" s="165" t="s">
        <v>1324</v>
      </c>
      <c r="J289" s="165"/>
      <c r="K289" s="165"/>
      <c r="L289" s="165" t="str">
        <f t="shared" si="13"/>
        <v>Platteville HS EHS</v>
      </c>
      <c r="M289" s="165" t="s">
        <v>2112</v>
      </c>
      <c r="N289" s="165"/>
      <c r="O289" s="165" t="s">
        <v>2113</v>
      </c>
      <c r="P289" s="165" t="s">
        <v>23</v>
      </c>
      <c r="Q289" s="389" t="str">
        <f t="shared" si="14"/>
        <v xml:space="preserve">475 N Water St  </v>
      </c>
      <c r="R289" s="165" t="s">
        <v>2114</v>
      </c>
      <c r="S289" s="494" t="s">
        <v>433</v>
      </c>
      <c r="T289" s="494" t="str">
        <f t="shared" si="15"/>
        <v>53818-2719</v>
      </c>
      <c r="U289" s="165" t="s">
        <v>2115</v>
      </c>
      <c r="V289" s="165" t="s">
        <v>2116</v>
      </c>
      <c r="W289" s="494" t="s">
        <v>8</v>
      </c>
    </row>
    <row r="290" spans="1:23" ht="15.75" thickBot="1" x14ac:dyDescent="0.3">
      <c r="A290" s="499" t="s">
        <v>324</v>
      </c>
      <c r="B290" s="210">
        <v>32</v>
      </c>
      <c r="C290" s="227" t="s">
        <v>367</v>
      </c>
      <c r="D290" s="493">
        <v>107</v>
      </c>
      <c r="E290" s="403" t="str">
        <f t="shared" si="12"/>
        <v>05CH013431107</v>
      </c>
      <c r="F290" s="493"/>
      <c r="G290" s="165" t="s">
        <v>324</v>
      </c>
      <c r="H290" s="494" t="s">
        <v>367</v>
      </c>
      <c r="I290" s="165" t="s">
        <v>1324</v>
      </c>
      <c r="J290" s="165"/>
      <c r="K290" s="165"/>
      <c r="L290" s="165" t="str">
        <f t="shared" si="13"/>
        <v>Richland  Center Head Start EHS</v>
      </c>
      <c r="M290" s="165" t="s">
        <v>2117</v>
      </c>
      <c r="N290" s="165"/>
      <c r="O290" s="165" t="s">
        <v>2118</v>
      </c>
      <c r="P290" s="165" t="s">
        <v>2119</v>
      </c>
      <c r="Q290" s="389" t="str">
        <f t="shared" si="14"/>
        <v>586 N Main St Jefferson Elementary School</v>
      </c>
      <c r="R290" s="165" t="s">
        <v>2120</v>
      </c>
      <c r="S290" s="494" t="s">
        <v>433</v>
      </c>
      <c r="T290" s="494" t="str">
        <f t="shared" si="15"/>
        <v>53581-1723</v>
      </c>
      <c r="U290" s="165" t="s">
        <v>2121</v>
      </c>
      <c r="V290" s="165" t="s">
        <v>2122</v>
      </c>
      <c r="W290" s="494" t="s">
        <v>8</v>
      </c>
    </row>
    <row r="291" spans="1:23" ht="15.75" thickBot="1" x14ac:dyDescent="0.3">
      <c r="A291" s="500" t="s">
        <v>325</v>
      </c>
      <c r="B291" s="232">
        <v>33</v>
      </c>
      <c r="C291" s="228" t="s">
        <v>368</v>
      </c>
      <c r="D291" s="493">
        <v>101</v>
      </c>
      <c r="E291" s="403" t="str">
        <f t="shared" si="12"/>
        <v>05CH013438101</v>
      </c>
      <c r="F291" s="493"/>
      <c r="G291" s="165" t="s">
        <v>325</v>
      </c>
      <c r="H291" s="494" t="s">
        <v>368</v>
      </c>
      <c r="I291" s="165" t="s">
        <v>325</v>
      </c>
      <c r="J291" s="165"/>
      <c r="K291" s="165"/>
      <c r="L291" s="165" t="str">
        <f t="shared" si="13"/>
        <v>St. Andrew Preschool &amp; Family Development Center EHS</v>
      </c>
      <c r="M291" s="165" t="s">
        <v>2123</v>
      </c>
      <c r="N291" s="165"/>
      <c r="O291" s="165" t="s">
        <v>2124</v>
      </c>
      <c r="P291" s="165" t="s">
        <v>23</v>
      </c>
      <c r="Q291" s="389" t="str">
        <f t="shared" si="14"/>
        <v xml:space="preserve">1711 S 11th St  </v>
      </c>
      <c r="R291" s="165" t="s">
        <v>2125</v>
      </c>
      <c r="S291" s="494" t="s">
        <v>433</v>
      </c>
      <c r="T291" s="494" t="str">
        <f t="shared" si="15"/>
        <v>53081-5810</v>
      </c>
      <c r="U291" s="165" t="s">
        <v>1323</v>
      </c>
      <c r="V291" s="165" t="s">
        <v>2126</v>
      </c>
      <c r="W291" s="494" t="s">
        <v>8</v>
      </c>
    </row>
    <row r="292" spans="1:23" ht="15.75" thickBot="1" x14ac:dyDescent="0.3">
      <c r="A292" s="500" t="s">
        <v>326</v>
      </c>
      <c r="B292" s="232">
        <v>34</v>
      </c>
      <c r="C292" s="228" t="s">
        <v>369</v>
      </c>
      <c r="D292" s="493">
        <v>101</v>
      </c>
      <c r="E292" s="403" t="str">
        <f t="shared" si="12"/>
        <v>05CH013481101</v>
      </c>
      <c r="F292" s="493"/>
      <c r="G292" s="165" t="s">
        <v>326</v>
      </c>
      <c r="H292" s="494" t="s">
        <v>369</v>
      </c>
      <c r="I292" s="165" t="s">
        <v>326</v>
      </c>
      <c r="J292" s="165"/>
      <c r="K292" s="165"/>
      <c r="L292" s="165" t="str">
        <f t="shared" si="13"/>
        <v>Green County EHS EHS</v>
      </c>
      <c r="M292" s="165" t="s">
        <v>2127</v>
      </c>
      <c r="N292" s="165"/>
      <c r="O292" s="165" t="s">
        <v>2128</v>
      </c>
      <c r="P292" s="165" t="s">
        <v>23</v>
      </c>
      <c r="Q292" s="389" t="str">
        <f t="shared" si="14"/>
        <v xml:space="preserve">N3152 State Road 81  </v>
      </c>
      <c r="R292" s="165" t="s">
        <v>2129</v>
      </c>
      <c r="S292" s="494" t="s">
        <v>433</v>
      </c>
      <c r="T292" s="494" t="str">
        <f t="shared" si="15"/>
        <v>53566-9397</v>
      </c>
      <c r="U292" s="165" t="s">
        <v>671</v>
      </c>
      <c r="V292" s="165" t="s">
        <v>2130</v>
      </c>
      <c r="W292" s="494" t="s">
        <v>8</v>
      </c>
    </row>
    <row r="293" spans="1:23" ht="15.75" thickBot="1" x14ac:dyDescent="0.3">
      <c r="A293" s="500" t="s">
        <v>326</v>
      </c>
      <c r="B293" s="232">
        <v>34</v>
      </c>
      <c r="C293" s="228" t="s">
        <v>369</v>
      </c>
      <c r="D293" s="493">
        <v>102</v>
      </c>
      <c r="E293" s="403" t="str">
        <f t="shared" si="12"/>
        <v>05CH013481102</v>
      </c>
      <c r="F293" s="493"/>
      <c r="G293" s="165" t="s">
        <v>326</v>
      </c>
      <c r="H293" s="494" t="s">
        <v>369</v>
      </c>
      <c r="I293" s="165" t="s">
        <v>326</v>
      </c>
      <c r="J293" s="165"/>
      <c r="K293" s="165"/>
      <c r="L293" s="165" t="str">
        <f t="shared" si="13"/>
        <v>Stoughton Head Start EHS</v>
      </c>
      <c r="M293" s="165" t="s">
        <v>2131</v>
      </c>
      <c r="N293" s="165"/>
      <c r="O293" s="165" t="s">
        <v>2132</v>
      </c>
      <c r="P293" s="165" t="s">
        <v>23</v>
      </c>
      <c r="Q293" s="389" t="str">
        <f t="shared" si="14"/>
        <v xml:space="preserve">315 Mandt Pkwy  </v>
      </c>
      <c r="R293" s="165" t="s">
        <v>2133</v>
      </c>
      <c r="S293" s="494" t="s">
        <v>433</v>
      </c>
      <c r="T293" s="494" t="str">
        <f t="shared" si="15"/>
        <v>53589-2578</v>
      </c>
      <c r="U293" s="165" t="s">
        <v>685</v>
      </c>
      <c r="V293" s="165" t="s">
        <v>2134</v>
      </c>
      <c r="W293" s="494" t="s">
        <v>8</v>
      </c>
    </row>
    <row r="294" spans="1:23" ht="15.75" thickBot="1" x14ac:dyDescent="0.3">
      <c r="A294" s="500" t="s">
        <v>326</v>
      </c>
      <c r="B294" s="232">
        <v>34</v>
      </c>
      <c r="C294" s="228" t="s">
        <v>369</v>
      </c>
      <c r="D294" s="493">
        <v>103</v>
      </c>
      <c r="E294" s="403" t="str">
        <f t="shared" si="12"/>
        <v>05CH013481103</v>
      </c>
      <c r="F294" s="493"/>
      <c r="G294" s="165" t="s">
        <v>326</v>
      </c>
      <c r="H294" s="494" t="s">
        <v>369</v>
      </c>
      <c r="I294" s="165" t="s">
        <v>326</v>
      </c>
      <c r="J294" s="165"/>
      <c r="K294" s="165"/>
      <c r="L294" s="165" t="str">
        <f t="shared" si="13"/>
        <v>Walton Commons EHS</v>
      </c>
      <c r="M294" s="165" t="s">
        <v>2135</v>
      </c>
      <c r="N294" s="165"/>
      <c r="O294" s="165" t="s">
        <v>2136</v>
      </c>
      <c r="P294" s="165" t="s">
        <v>23</v>
      </c>
      <c r="Q294" s="389" t="str">
        <f t="shared" si="14"/>
        <v xml:space="preserve">2820 Walton Commons Ln  </v>
      </c>
      <c r="R294" s="165" t="s">
        <v>2137</v>
      </c>
      <c r="S294" s="494" t="s">
        <v>433</v>
      </c>
      <c r="T294" s="494" t="str">
        <f t="shared" si="15"/>
        <v>53718-6797</v>
      </c>
      <c r="U294" s="165" t="s">
        <v>2138</v>
      </c>
      <c r="V294" s="165" t="s">
        <v>2139</v>
      </c>
      <c r="W294" s="494" t="s">
        <v>8</v>
      </c>
    </row>
    <row r="295" spans="1:23" ht="15.75" thickBot="1" x14ac:dyDescent="0.3">
      <c r="A295" s="500" t="s">
        <v>329</v>
      </c>
      <c r="B295" s="232">
        <v>43</v>
      </c>
      <c r="C295" s="228" t="s">
        <v>372</v>
      </c>
      <c r="D295" s="493">
        <v>101</v>
      </c>
      <c r="E295" s="403" t="str">
        <f t="shared" si="12"/>
        <v>90CI010091101</v>
      </c>
      <c r="F295" s="493"/>
      <c r="G295" s="165" t="s">
        <v>329</v>
      </c>
      <c r="H295" s="494" t="s">
        <v>372</v>
      </c>
      <c r="I295" s="165" t="s">
        <v>2140</v>
      </c>
      <c r="J295" s="165"/>
      <c r="K295" s="165"/>
      <c r="L295" s="165" t="str">
        <f t="shared" si="13"/>
        <v>Bad River Head Start/Early Head Start AIAN EHS</v>
      </c>
      <c r="M295" s="165" t="s">
        <v>2141</v>
      </c>
      <c r="N295" s="165"/>
      <c r="O295" s="165" t="s">
        <v>2142</v>
      </c>
      <c r="P295" s="165" t="s">
        <v>23</v>
      </c>
      <c r="Q295" s="389" t="str">
        <f t="shared" si="14"/>
        <v xml:space="preserve">53552 Abinoojiyag Rd  </v>
      </c>
      <c r="R295" s="165" t="s">
        <v>2024</v>
      </c>
      <c r="S295" s="494" t="s">
        <v>433</v>
      </c>
      <c r="T295" s="494" t="str">
        <f t="shared" si="15"/>
        <v>54806</v>
      </c>
      <c r="U295" s="165" t="s">
        <v>448</v>
      </c>
      <c r="V295" s="165" t="s">
        <v>428</v>
      </c>
      <c r="W295" s="494" t="s">
        <v>2143</v>
      </c>
    </row>
    <row r="296" spans="1:23" ht="15.75" thickBot="1" x14ac:dyDescent="0.3">
      <c r="A296" s="500" t="s">
        <v>330</v>
      </c>
      <c r="B296" s="232">
        <v>44</v>
      </c>
      <c r="C296" s="228" t="s">
        <v>373</v>
      </c>
      <c r="D296" s="501">
        <v>101</v>
      </c>
      <c r="E296" s="403" t="str">
        <f t="shared" si="12"/>
        <v>90CI010127101</v>
      </c>
      <c r="F296" s="493"/>
      <c r="G296" s="165" t="s">
        <v>330</v>
      </c>
      <c r="H296" s="494" t="s">
        <v>373</v>
      </c>
      <c r="I296" s="165" t="s">
        <v>2144</v>
      </c>
      <c r="J296" s="165"/>
      <c r="K296" s="165"/>
      <c r="L296" s="165" t="str">
        <f t="shared" si="13"/>
        <v>Zaasijiwan Head Start AIAN EHS</v>
      </c>
      <c r="M296" s="165" t="s">
        <v>2145</v>
      </c>
      <c r="N296" s="165"/>
      <c r="O296" s="165" t="s">
        <v>2146</v>
      </c>
      <c r="P296" s="165" t="s">
        <v>23</v>
      </c>
      <c r="Q296" s="389" t="str">
        <f t="shared" si="14"/>
        <v xml:space="preserve">2899 State Highway 47 S  </v>
      </c>
      <c r="R296" s="165" t="s">
        <v>2147</v>
      </c>
      <c r="S296" s="494" t="s">
        <v>433</v>
      </c>
      <c r="T296" s="494" t="str">
        <f t="shared" si="15"/>
        <v>54538-9769</v>
      </c>
      <c r="U296" s="165" t="s">
        <v>2148</v>
      </c>
      <c r="V296" s="165" t="s">
        <v>2149</v>
      </c>
      <c r="W296" s="494" t="s">
        <v>2143</v>
      </c>
    </row>
    <row r="297" spans="1:23" ht="15" x14ac:dyDescent="0.25">
      <c r="A297" s="500" t="s">
        <v>331</v>
      </c>
      <c r="B297" s="232">
        <v>45</v>
      </c>
      <c r="C297" s="228" t="s">
        <v>374</v>
      </c>
      <c r="D297" s="493">
        <v>101</v>
      </c>
      <c r="E297" s="403" t="str">
        <f t="shared" si="12"/>
        <v>90CI010142101</v>
      </c>
      <c r="F297" s="493"/>
      <c r="G297" s="165" t="s">
        <v>331</v>
      </c>
      <c r="H297" s="494" t="s">
        <v>374</v>
      </c>
      <c r="I297" s="165" t="s">
        <v>2150</v>
      </c>
      <c r="J297" s="165"/>
      <c r="K297" s="165"/>
      <c r="L297" s="165" t="str">
        <f t="shared" si="13"/>
        <v>Oneida Early Head Start Program AIAN EHS</v>
      </c>
      <c r="M297" s="165" t="s">
        <v>2151</v>
      </c>
      <c r="N297" s="165"/>
      <c r="O297" s="165" t="s">
        <v>2152</v>
      </c>
      <c r="P297" s="165" t="s">
        <v>1916</v>
      </c>
      <c r="Q297" s="389" t="str">
        <f t="shared" si="14"/>
        <v>2801 W Mason St Ste 2</v>
      </c>
      <c r="R297" s="165" t="s">
        <v>2081</v>
      </c>
      <c r="S297" s="494" t="s">
        <v>433</v>
      </c>
      <c r="T297" s="494" t="str">
        <f t="shared" si="15"/>
        <v>54313-5009</v>
      </c>
      <c r="U297" s="165" t="s">
        <v>617</v>
      </c>
      <c r="V297" s="165" t="s">
        <v>2153</v>
      </c>
      <c r="W297" s="494" t="s">
        <v>2143</v>
      </c>
    </row>
    <row r="298" spans="1:23" ht="15" x14ac:dyDescent="0.25">
      <c r="A298" s="499" t="s">
        <v>332</v>
      </c>
      <c r="B298" s="210">
        <v>46</v>
      </c>
      <c r="C298" s="227" t="s">
        <v>375</v>
      </c>
      <c r="D298" s="493">
        <v>101</v>
      </c>
      <c r="E298" s="403" t="str">
        <f t="shared" si="12"/>
        <v>90CI010179101</v>
      </c>
      <c r="F298" s="493"/>
      <c r="G298" s="165" t="s">
        <v>332</v>
      </c>
      <c r="H298" s="494" t="s">
        <v>375</v>
      </c>
      <c r="I298" s="165" t="s">
        <v>2154</v>
      </c>
      <c r="J298" s="165"/>
      <c r="K298" s="165"/>
      <c r="L298" s="165" t="str">
        <f t="shared" si="13"/>
        <v>LCO Head Start AIAN EHS</v>
      </c>
      <c r="M298" s="165" t="s">
        <v>2155</v>
      </c>
      <c r="N298" s="165"/>
      <c r="O298" s="165" t="s">
        <v>2156</v>
      </c>
      <c r="P298" s="165" t="s">
        <v>2157</v>
      </c>
      <c r="Q298" s="389" t="str">
        <f t="shared" si="14"/>
        <v>13394 W Trepania Rd 13394W Trepania Rd</v>
      </c>
      <c r="R298" s="165" t="s">
        <v>2158</v>
      </c>
      <c r="S298" s="494" t="s">
        <v>433</v>
      </c>
      <c r="T298" s="494" t="str">
        <f t="shared" si="15"/>
        <v>54843-2186</v>
      </c>
      <c r="U298" s="165" t="s">
        <v>2159</v>
      </c>
      <c r="V298" s="165" t="s">
        <v>2160</v>
      </c>
      <c r="W298" s="494" t="s">
        <v>2143</v>
      </c>
    </row>
    <row r="299" spans="1:23" ht="15" x14ac:dyDescent="0.25">
      <c r="A299" s="499" t="s">
        <v>334</v>
      </c>
      <c r="B299" s="210">
        <v>48</v>
      </c>
      <c r="C299" s="227" t="s">
        <v>377</v>
      </c>
      <c r="D299" s="493">
        <v>101</v>
      </c>
      <c r="E299" s="403" t="str">
        <f t="shared" si="12"/>
        <v>90CI010187101</v>
      </c>
      <c r="F299" s="493"/>
      <c r="G299" s="165" t="s">
        <v>334</v>
      </c>
      <c r="H299" s="494" t="s">
        <v>377</v>
      </c>
      <c r="I299" s="165" t="s">
        <v>2161</v>
      </c>
      <c r="J299" s="165"/>
      <c r="K299" s="165"/>
      <c r="L299" s="165" t="str">
        <f t="shared" si="13"/>
        <v>Red Cliff Early Childhood Center -Head Start &amp;  Early Head Start Programs AIAN EHS</v>
      </c>
      <c r="M299" s="165" t="s">
        <v>2162</v>
      </c>
      <c r="N299" s="165"/>
      <c r="O299" s="165" t="s">
        <v>2163</v>
      </c>
      <c r="P299" s="165" t="s">
        <v>23</v>
      </c>
      <c r="Q299" s="389" t="str">
        <f t="shared" si="14"/>
        <v xml:space="preserve">89830 Tiny Tot Drive  </v>
      </c>
      <c r="R299" s="165" t="s">
        <v>2020</v>
      </c>
      <c r="S299" s="494" t="s">
        <v>433</v>
      </c>
      <c r="T299" s="494" t="str">
        <f t="shared" si="15"/>
        <v>54814</v>
      </c>
      <c r="U299" s="165" t="s">
        <v>1198</v>
      </c>
      <c r="V299" s="165" t="s">
        <v>428</v>
      </c>
      <c r="W299" s="494" t="s">
        <v>2143</v>
      </c>
    </row>
    <row r="300" spans="1:23" ht="15" x14ac:dyDescent="0.25">
      <c r="A300" s="499" t="s">
        <v>335</v>
      </c>
      <c r="B300" s="210">
        <v>49</v>
      </c>
      <c r="C300" s="227" t="s">
        <v>378</v>
      </c>
      <c r="D300" s="493">
        <v>101</v>
      </c>
      <c r="E300" s="403" t="str">
        <f t="shared" si="12"/>
        <v>90CI010193101</v>
      </c>
      <c r="F300" s="493"/>
      <c r="G300" s="165" t="s">
        <v>335</v>
      </c>
      <c r="H300" s="494" t="s">
        <v>378</v>
      </c>
      <c r="I300" s="165" t="s">
        <v>1016</v>
      </c>
      <c r="J300" s="165"/>
      <c r="K300" s="165"/>
      <c r="L300" s="165" t="str">
        <f t="shared" si="13"/>
        <v>Dolores K. Boyd AIAN EHS</v>
      </c>
      <c r="M300" s="165" t="s">
        <v>2164</v>
      </c>
      <c r="N300" s="165"/>
      <c r="O300" s="165" t="s">
        <v>2165</v>
      </c>
      <c r="P300" s="165" t="s">
        <v>23</v>
      </c>
      <c r="Q300" s="389" t="str">
        <f t="shared" si="14"/>
        <v xml:space="preserve">N733 Headstart Rd  </v>
      </c>
      <c r="R300" s="165" t="s">
        <v>2166</v>
      </c>
      <c r="S300" s="494" t="s">
        <v>433</v>
      </c>
      <c r="T300" s="494" t="str">
        <f t="shared" si="15"/>
        <v>54135</v>
      </c>
      <c r="U300" s="165" t="s">
        <v>1021</v>
      </c>
      <c r="V300" s="165" t="s">
        <v>428</v>
      </c>
      <c r="W300" s="494" t="s">
        <v>2143</v>
      </c>
    </row>
    <row r="301" spans="1:23" ht="15" x14ac:dyDescent="0.25">
      <c r="A301" s="499" t="s">
        <v>336</v>
      </c>
      <c r="B301" s="210">
        <v>50</v>
      </c>
      <c r="C301" s="502" t="s">
        <v>379</v>
      </c>
      <c r="D301" s="501">
        <v>101</v>
      </c>
      <c r="E301" s="403" t="str">
        <f t="shared" si="12"/>
        <v>90CM009867101</v>
      </c>
      <c r="F301" s="493"/>
      <c r="G301" s="165" t="s">
        <v>336</v>
      </c>
      <c r="H301" s="494" t="s">
        <v>379</v>
      </c>
      <c r="I301" s="165" t="s">
        <v>1369</v>
      </c>
      <c r="J301" s="165"/>
      <c r="K301" s="165"/>
      <c r="L301" s="165" t="str">
        <f t="shared" si="13"/>
        <v>Spring Lake Center Migrant EHS</v>
      </c>
      <c r="M301" s="165" t="s">
        <v>2167</v>
      </c>
      <c r="N301" s="165"/>
      <c r="O301" s="165" t="s">
        <v>2168</v>
      </c>
      <c r="P301" s="165" t="s">
        <v>23</v>
      </c>
      <c r="Q301" s="389" t="str">
        <f t="shared" si="14"/>
        <v xml:space="preserve">N1257 Cty Rd TK F and Z  </v>
      </c>
      <c r="R301" s="165" t="s">
        <v>2169</v>
      </c>
      <c r="S301" s="494" t="s">
        <v>433</v>
      </c>
      <c r="T301" s="494" t="str">
        <f t="shared" si="15"/>
        <v>54970-5005</v>
      </c>
      <c r="U301" s="165" t="s">
        <v>1402</v>
      </c>
      <c r="V301" s="165" t="s">
        <v>2170</v>
      </c>
      <c r="W301" s="494" t="s">
        <v>2171</v>
      </c>
    </row>
    <row r="302" spans="1:23" ht="15" x14ac:dyDescent="0.25">
      <c r="A302" s="499" t="s">
        <v>336</v>
      </c>
      <c r="B302" s="210">
        <v>50</v>
      </c>
      <c r="C302" s="502" t="s">
        <v>379</v>
      </c>
      <c r="D302" s="501">
        <v>102</v>
      </c>
      <c r="E302" s="403" t="str">
        <f t="shared" si="12"/>
        <v>90CM009867102</v>
      </c>
      <c r="F302" s="493"/>
      <c r="G302" s="165" t="s">
        <v>336</v>
      </c>
      <c r="H302" s="494" t="s">
        <v>379</v>
      </c>
      <c r="I302" s="165" t="s">
        <v>1369</v>
      </c>
      <c r="J302" s="165"/>
      <c r="K302" s="165"/>
      <c r="L302" s="165" t="str">
        <f t="shared" si="13"/>
        <v>UMOS Beaver Dam Center Migrant EHS</v>
      </c>
      <c r="M302" s="165" t="s">
        <v>2172</v>
      </c>
      <c r="N302" s="165"/>
      <c r="O302" s="165" t="s">
        <v>2173</v>
      </c>
      <c r="P302" s="165" t="s">
        <v>23</v>
      </c>
      <c r="Q302" s="389" t="str">
        <f t="shared" si="14"/>
        <v xml:space="preserve">West 9555 Nova Pass  </v>
      </c>
      <c r="R302" s="165" t="s">
        <v>1946</v>
      </c>
      <c r="S302" s="494" t="s">
        <v>433</v>
      </c>
      <c r="T302" s="494" t="str">
        <f t="shared" si="15"/>
        <v>53916</v>
      </c>
      <c r="U302" s="165" t="s">
        <v>1947</v>
      </c>
      <c r="V302" s="165" t="s">
        <v>428</v>
      </c>
      <c r="W302" s="494" t="s">
        <v>2171</v>
      </c>
    </row>
    <row r="303" spans="1:23" ht="15" x14ac:dyDescent="0.25">
      <c r="A303" s="499" t="s">
        <v>336</v>
      </c>
      <c r="B303" s="210">
        <v>50</v>
      </c>
      <c r="C303" s="502" t="s">
        <v>379</v>
      </c>
      <c r="D303" s="501">
        <v>103</v>
      </c>
      <c r="E303" s="403" t="str">
        <f t="shared" si="12"/>
        <v>90CM009867103</v>
      </c>
      <c r="F303" s="493"/>
      <c r="G303" s="165" t="s">
        <v>336</v>
      </c>
      <c r="H303" s="494" t="s">
        <v>379</v>
      </c>
      <c r="I303" s="165" t="s">
        <v>1369</v>
      </c>
      <c r="J303" s="165"/>
      <c r="K303" s="165"/>
      <c r="L303" s="165" t="str">
        <f t="shared" si="13"/>
        <v>UMOS MSHS Amery Center Migrant EHS</v>
      </c>
      <c r="M303" s="165" t="s">
        <v>2174</v>
      </c>
      <c r="N303" s="165"/>
      <c r="O303" s="165" t="s">
        <v>2175</v>
      </c>
      <c r="P303" s="165" t="s">
        <v>23</v>
      </c>
      <c r="Q303" s="389" t="str">
        <f t="shared" si="14"/>
        <v xml:space="preserve">1115 Mains Crossing Ave  </v>
      </c>
      <c r="R303" s="165" t="s">
        <v>2176</v>
      </c>
      <c r="S303" s="494" t="s">
        <v>433</v>
      </c>
      <c r="T303" s="494" t="str">
        <f t="shared" si="15"/>
        <v>54001-2716</v>
      </c>
      <c r="U303" s="165" t="s">
        <v>2177</v>
      </c>
      <c r="V303" s="165" t="s">
        <v>2178</v>
      </c>
      <c r="W303" s="494" t="s">
        <v>2171</v>
      </c>
    </row>
    <row r="304" spans="1:23" ht="15" x14ac:dyDescent="0.25">
      <c r="A304" s="499" t="s">
        <v>336</v>
      </c>
      <c r="B304" s="210">
        <v>50</v>
      </c>
      <c r="C304" s="502" t="s">
        <v>379</v>
      </c>
      <c r="D304" s="501">
        <v>104</v>
      </c>
      <c r="E304" s="403" t="str">
        <f t="shared" si="12"/>
        <v>90CM009867104</v>
      </c>
      <c r="F304" s="493"/>
      <c r="G304" s="165" t="s">
        <v>336</v>
      </c>
      <c r="H304" s="494" t="s">
        <v>379</v>
      </c>
      <c r="I304" s="165" t="s">
        <v>1369</v>
      </c>
      <c r="J304" s="165"/>
      <c r="K304" s="165"/>
      <c r="L304" s="165" t="str">
        <f t="shared" si="13"/>
        <v>UMOS MSHS Aurora Center Migrant EHS</v>
      </c>
      <c r="M304" s="165" t="s">
        <v>2179</v>
      </c>
      <c r="N304" s="165"/>
      <c r="O304" s="165" t="s">
        <v>2180</v>
      </c>
      <c r="P304" s="165" t="s">
        <v>23</v>
      </c>
      <c r="Q304" s="389" t="str">
        <f t="shared" si="14"/>
        <v xml:space="preserve">N1502 County Trunk XX  </v>
      </c>
      <c r="R304" s="165" t="s">
        <v>2181</v>
      </c>
      <c r="S304" s="494" t="s">
        <v>433</v>
      </c>
      <c r="T304" s="494" t="str">
        <f t="shared" si="15"/>
        <v>54923</v>
      </c>
      <c r="U304" s="165" t="s">
        <v>1392</v>
      </c>
      <c r="V304" s="165" t="s">
        <v>428</v>
      </c>
      <c r="W304" s="494" t="s">
        <v>2171</v>
      </c>
    </row>
    <row r="305" spans="1:23" ht="15" x14ac:dyDescent="0.25">
      <c r="A305" s="499" t="s">
        <v>336</v>
      </c>
      <c r="B305" s="210">
        <v>50</v>
      </c>
      <c r="C305" s="502" t="s">
        <v>379</v>
      </c>
      <c r="D305" s="501">
        <v>105</v>
      </c>
      <c r="E305" s="403" t="str">
        <f t="shared" ref="E305:E306" si="16">C305&amp;TEXT(D305,"00")</f>
        <v>90CM009867105</v>
      </c>
      <c r="F305" s="493"/>
      <c r="G305" s="165" t="s">
        <v>336</v>
      </c>
      <c r="H305" s="494" t="s">
        <v>379</v>
      </c>
      <c r="I305" s="165" t="s">
        <v>1369</v>
      </c>
      <c r="J305" s="165"/>
      <c r="K305" s="165"/>
      <c r="L305" s="165" t="str">
        <f t="shared" ref="L305:L306" si="17">M305&amp;" "&amp;W305</f>
        <v>UMOS MSHS Plainfield Center Migrant EHS</v>
      </c>
      <c r="M305" s="165" t="s">
        <v>2182</v>
      </c>
      <c r="N305" s="165"/>
      <c r="O305" s="165" t="s">
        <v>2183</v>
      </c>
      <c r="P305" s="165" t="s">
        <v>23</v>
      </c>
      <c r="Q305" s="389" t="str">
        <f t="shared" si="14"/>
        <v xml:space="preserve">308 N Main St  </v>
      </c>
      <c r="R305" s="165" t="s">
        <v>2184</v>
      </c>
      <c r="S305" s="494" t="s">
        <v>433</v>
      </c>
      <c r="T305" s="494" t="str">
        <f t="shared" si="15"/>
        <v>54966-9502</v>
      </c>
      <c r="U305" s="165" t="s">
        <v>2185</v>
      </c>
      <c r="V305" s="165" t="s">
        <v>2186</v>
      </c>
      <c r="W305" s="494" t="s">
        <v>2171</v>
      </c>
    </row>
    <row r="306" spans="1:23" ht="15" x14ac:dyDescent="0.25">
      <c r="A306" s="499" t="s">
        <v>336</v>
      </c>
      <c r="B306" s="210">
        <v>50</v>
      </c>
      <c r="C306" s="502" t="s">
        <v>379</v>
      </c>
      <c r="D306" s="501">
        <v>106</v>
      </c>
      <c r="E306" s="403" t="str">
        <f t="shared" si="16"/>
        <v>90CM009867106</v>
      </c>
      <c r="F306" s="493"/>
      <c r="G306" s="165" t="s">
        <v>336</v>
      </c>
      <c r="H306" s="494" t="s">
        <v>379</v>
      </c>
      <c r="I306" s="165" t="s">
        <v>1369</v>
      </c>
      <c r="J306" s="165"/>
      <c r="K306" s="165"/>
      <c r="L306" s="165" t="str">
        <f t="shared" si="17"/>
        <v>UMOS MSHS Plymouth Center Migrant EHS</v>
      </c>
      <c r="M306" s="165" t="s">
        <v>2187</v>
      </c>
      <c r="N306" s="165"/>
      <c r="O306" s="165" t="s">
        <v>2188</v>
      </c>
      <c r="P306" s="165" t="s">
        <v>2189</v>
      </c>
      <c r="Q306" s="389" t="str">
        <f t="shared" ref="Q306" si="18">IF(P306="",O306,O306&amp;" " &amp;P306)</f>
        <v>1808 Eastern Ave Redeemer Lutheran Church</v>
      </c>
      <c r="R306" s="165" t="s">
        <v>2190</v>
      </c>
      <c r="S306" s="494" t="s">
        <v>433</v>
      </c>
      <c r="T306" s="494" t="str">
        <f t="shared" ref="T306" si="19">IF(V306="",U306,U306&amp;"-"&amp;V306)</f>
        <v>53073-4261</v>
      </c>
      <c r="U306" s="165" t="s">
        <v>1383</v>
      </c>
      <c r="V306" s="165" t="s">
        <v>2191</v>
      </c>
      <c r="W306" s="494" t="s">
        <v>2171</v>
      </c>
    </row>
  </sheetData>
  <autoFilter ref="A2:V239" xr:uid="{0382716E-1682-40D2-9807-13EAEE58D031}">
    <sortState xmlns:xlrd2="http://schemas.microsoft.com/office/spreadsheetml/2017/richdata2" ref="A3:V239">
      <sortCondition ref="C3:C239"/>
      <sortCondition ref="I3:I239"/>
      <sortCondition ref="J3:J239"/>
    </sortState>
  </autoFilter>
  <sortState xmlns:xlrd2="http://schemas.microsoft.com/office/spreadsheetml/2017/richdata2" ref="A3:V239">
    <sortCondition ref="K3:K239"/>
  </sortState>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CA6822CA94764BA8A69967623777C0" ma:contentTypeVersion="6" ma:contentTypeDescription="Create a new document." ma:contentTypeScope="" ma:versionID="4428ef691b20279b531a71d0a51e89b0">
  <xsd:schema xmlns:xsd="http://www.w3.org/2001/XMLSchema" xmlns:xs="http://www.w3.org/2001/XMLSchema" xmlns:p="http://schemas.microsoft.com/office/2006/metadata/properties" xmlns:ns2="e24c559e-a67b-4d65-9c4b-bc1fbf54de6d" xmlns:ns3="4effff4c-4145-4fe6-84ee-32b325d564f8" targetNamespace="http://schemas.microsoft.com/office/2006/metadata/properties" ma:root="true" ma:fieldsID="ff2f2a1127710a6013af7e2ddf6a28a3" ns2:_="" ns3:_="">
    <xsd:import namespace="e24c559e-a67b-4d65-9c4b-bc1fbf54de6d"/>
    <xsd:import namespace="4effff4c-4145-4fe6-84ee-32b325d564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c559e-a67b-4d65-9c4b-bc1fbf54d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ffff4c-4145-4fe6-84ee-32b325d564f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8BF93-18F1-42D0-8025-2F9377642D89}">
  <ds:schemaRefs>
    <ds:schemaRef ds:uri="http://schemas.openxmlformats.org/package/2006/metadata/core-properties"/>
    <ds:schemaRef ds:uri="http://purl.org/dc/elements/1.1/"/>
    <ds:schemaRef ds:uri="http://www.w3.org/XML/1998/namespace"/>
    <ds:schemaRef ds:uri="http://purl.org/dc/dcmitype/"/>
    <ds:schemaRef ds:uri="http://purl.org/dc/terms/"/>
    <ds:schemaRef ds:uri="e24c559e-a67b-4d65-9c4b-bc1fbf54de6d"/>
    <ds:schemaRef ds:uri="http://schemas.microsoft.com/office/2006/documentManagement/types"/>
    <ds:schemaRef ds:uri="http://schemas.microsoft.com/office/infopath/2007/PartnerControls"/>
    <ds:schemaRef ds:uri="4effff4c-4145-4fe6-84ee-32b325d564f8"/>
    <ds:schemaRef ds:uri="http://schemas.microsoft.com/office/2006/metadata/properties"/>
  </ds:schemaRefs>
</ds:datastoreItem>
</file>

<file path=customXml/itemProps2.xml><?xml version="1.0" encoding="utf-8"?>
<ds:datastoreItem xmlns:ds="http://schemas.openxmlformats.org/officeDocument/2006/customXml" ds:itemID="{0C6E6BA2-C5DD-4B13-8ADB-8C8F161A6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c559e-a67b-4d65-9c4b-bc1fbf54de6d"/>
    <ds:schemaRef ds:uri="4effff4c-4145-4fe6-84ee-32b325d56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E2D24-4B3A-43E4-BDAA-6AE9ECCF4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1. Funding and Enrollment</vt:lpstr>
      <vt:lpstr>2. Program Design and Locations</vt:lpstr>
      <vt:lpstr>3. Budget Plan</vt:lpstr>
      <vt:lpstr>4. Projected Monthly Costs</vt:lpstr>
      <vt:lpstr>5. Summary</vt:lpstr>
      <vt:lpstr>Allocation Chart</vt:lpstr>
      <vt:lpstr>Dropdowns</vt:lpstr>
      <vt:lpstr>LocationData</vt:lpstr>
      <vt:lpstr>CReg</vt:lpstr>
      <vt:lpstr>LocationLookup</vt:lpstr>
      <vt:lpstr>'1. Funding and Enrollment'!Print_Area</vt:lpstr>
      <vt:lpstr>'2. Program Design and Locations'!Print_Area</vt:lpstr>
      <vt:lpstr>'3. Budget Plan'!Print_Area</vt:lpstr>
      <vt:lpstr>'4. Projected Monthly Costs'!Print_Area</vt:lpstr>
      <vt:lpstr>'5. Summary'!Print_Area</vt:lpstr>
    </vt:vector>
  </TitlesOfParts>
  <Manager/>
  <Company>Wisconsin Department of Children and Families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Head Start Supplemental Application</dc:title>
  <dc:subject>Application for Head Start state supplemental funds</dc:subject>
  <dc:creator>Division of Early Care and Education, Bureau of Operations and Planning</dc:creator>
  <cp:keywords>Head Start, Application</cp:keywords>
  <dc:description/>
  <cp:lastModifiedBy>Bierbrauer, Jason - DCF</cp:lastModifiedBy>
  <cp:revision/>
  <dcterms:created xsi:type="dcterms:W3CDTF">2010-03-26T15:44:10Z</dcterms:created>
  <dcterms:modified xsi:type="dcterms:W3CDTF">2026-05-08T19:03:23Z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0x010100DFCA6822CA94764BA8A69967623777C0</vt:lpwstr>
  </property>
  <property fmtid="{D5CDD505-2E9C-101B-9397-08002B2CF9AE}" pid="3" name="_dlc_DocIdItemGuid">
    <vt:lpwstr>4e156e8f-f686-43fd-9416-c2f717246e7d</vt:lpwstr>
  </property>
</Properties>
</file>