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codeName="ThisWorkbook" defaultThemeVersion="166925"/>
  <mc:AlternateContent xmlns:mc="http://schemas.openxmlformats.org/markup-compatibility/2006">
    <mc:Choice Requires="x15">
      <x15ac:absPath xmlns:x15ac="http://schemas.microsoft.com/office/spreadsheetml/2010/11/ac" url="H:\Forms Management\"/>
    </mc:Choice>
  </mc:AlternateContent>
  <xr:revisionPtr revIDLastSave="0" documentId="13_ncr:1_{52F91F1C-B4D6-41EC-A1A3-8A67D482589D}" xr6:coauthVersionLast="47" xr6:coauthVersionMax="47" xr10:uidLastSave="{00000000-0000-0000-0000-000000000000}"/>
  <bookViews>
    <workbookView xWindow="22920" yWindow="-120" windowWidth="23280" windowHeight="12480" tabRatio="845" firstSheet="4" activeTab="6" xr2:uid="{2D172883-E747-4568-AF9F-AEAD748847A2}"/>
  </bookViews>
  <sheets>
    <sheet name="FPL" sheetId="3" state="hidden" r:id="rId1"/>
    <sheet name="PeriodRatePayment" sheetId="2" state="hidden" r:id="rId2"/>
    <sheet name="Directions" sheetId="11" r:id="rId3"/>
    <sheet name="W-2PaymentCalculator-DoNotPrint" sheetId="1" r:id="rId4"/>
    <sheet name="W-2 Overpayment Worksheet-Print" sheetId="4" r:id="rId5"/>
    <sheet name="W-2Overpayment Worksheet-unlink" sheetId="10" r:id="rId6"/>
    <sheet name="W-2FutureCostSavingsCalc-Manual" sheetId="14" r:id="rId7"/>
  </sheets>
  <definedNames>
    <definedName name="_2019" comment="Dropdown reference for W-2 Overpayment Worksheet-DoNotPrint for AG size. Indirect link.">FPL!$I$2:$I$19</definedName>
    <definedName name="_2020" comment="Dropdown reference for W-2 Overpayment Worksheet-DoNotPrint for AG size. Indirect link.">FPL!$J$2:$J$19</definedName>
    <definedName name="_2021" comment="Dropdown reference for W-2 Overpayment Worksheet-DoNotPrint for AG size. Indirect link.">FPL!$K$2:$K$19</definedName>
    <definedName name="_2022" comment="Dropdown reference for W-2 Overpayment Worksheet-DoNotPrint for AG size. Indirect link.">FPL!$L$2:$L$19</definedName>
    <definedName name="_2023" comment="Dropdown reference for W-2 Overpayment Worksheet-DoNotPrint for AG size. Indirect link.">FPL!$M$2:$M$25</definedName>
    <definedName name="_2024" comment="Dropdown reference for W-2 Overpayment Worksheet-DoNotPrint for AG size. Indirect link.">FPL!$N$2:$N$25</definedName>
    <definedName name="_2025" comment="Dropdown reference for W-2 Overpayment Worksheet-DoNotPrint for AG size. Indirect link.">FPL!$O$2:$O$19</definedName>
    <definedName name="_2026" comment="Dropdown reference for W-2 Overpayment Worksheet-DoNotPrint for AG size. Indirect link.">FPL!$P$2:$P$25</definedName>
    <definedName name="BasePayment" comment="Indirect reference for the W-2 Payment Calculator.">PeriodRatePayment!$V$2:$V$14</definedName>
    <definedName name="CalendarYear_Linked" comment="Dropdown references for the the CY for the W-2 Overpayment Worksheet that is linked to the W-2 Payment Calculator.">FPL!$I$1:$Q$1</definedName>
    <definedName name="DailyRate" comment="Indirect reference for the linked W-2 Payment Calculator.">PeriodRatePayment!$R$2:$R$66</definedName>
    <definedName name="DaysCount" comment="Indirect reference for the linked W-2 Payment Calculator.">PeriodRatePayment!$I$2:$I$173</definedName>
    <definedName name="Delayed" comment="Indirect reference for the formula to work correctly for the linked W-2 Payment Calculator.">PeriodRatePayment!$B$2:$B$14</definedName>
    <definedName name="Delayed_Cycle_End_Date">PeriodRatePayment!$K$2:$N$87</definedName>
    <definedName name="Dropdown_TimeLimitMonth_unlink" comment="Time Limit Month drop down for the W-2 Overpayment Worksheet-unlink.">PeriodRatePayment!$H$3:$H$14</definedName>
    <definedName name="FCS_33_67_68" comment="Yes and No dropdown options used in the worksheet for the W-2 Payment Calculator-DoNotPrint Row 33, 67, 68 and W-2 Future Cost Savings Calculator - Manual.">PeriodRatePayment!$AA$2:$AA$3</definedName>
    <definedName name="FPL_Monthly" comment="Indirect reference for the formula to work correcly for the linked and unlinked W-2 Overpayment Worksheets.">FPL!$D$2:$D$145</definedName>
    <definedName name="Monthly" comment="Indirect reference for formula to work correctly from the linked W-2 Payment Calculator.">PeriodRatePayment!$A$2:$A$13</definedName>
    <definedName name="ParticipationPeriodTimeLimitDaysCount" comment="Used in the fomula for the W-2PaymentCalculator-DoNotPrint, Row 14 and 15">PeriodRatePayment!$E$2:$I$173</definedName>
    <definedName name="Placement" comment="Drop down reference for the linked W-2 Payment Calculator and the unlinked W-2 Overpayment Notice.">PeriodRatePayment!$U$2:$U$14</definedName>
    <definedName name="_xlnm.Print_Area" localSheetId="2">Directions!$A$1:$C$97</definedName>
    <definedName name="_xlnm.Print_Area" localSheetId="4">'W-2 Overpayment Worksheet-Print'!$A$1:$AD$44</definedName>
    <definedName name="_xlnm.Print_Titles" localSheetId="4">'W-2 Overpayment Worksheet-Print'!$A:$F</definedName>
    <definedName name="_xlnm.Print_Titles" localSheetId="5">'W-2Overpayment Worksheet-unlink'!$A:$F</definedName>
    <definedName name="TimeLimit_Month" comment="Drop down reference for the unlinked W-2 Overpayment Worksheet.">PeriodRatePayment!$H$2:$H$173</definedName>
    <definedName name="TimeLimitYear">PeriodRatePayment!$X$2:$X$10</definedName>
    <definedName name="Unlink_Delayed_Monthly" comment="Dropdown option for the Participation Period for the W-2 Overpayment Worksheet-unlink that will be uploaded into BRITS to go with the W-2 Overpayment Notice.">PeriodRatePayment!$C$2:$C$26</definedName>
    <definedName name="Unlinked_CalendarYear" comment="Dropdown reference for the CY for the  unlinked W-2 Overpayment Worksheet.">PeriodRatePayment!$Y$2:$Y$10</definedName>
    <definedName name="W_2_Group_Unlinked" comment="Drop down reference for the W-2 Overpayment Worksheet-unlink that will be uploaded in BRITS to go along with the W-2 Overpayment Notice.">FPL!$F$2:$F$25</definedName>
    <definedName name="Worksheet_Print_18_19" comment="FPL Helper references for formula to work in the W-2 Overpayment Worksheet-Print for cells 18 and 19.">FPL!$A$2:$D$145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2" i="1" l="1"/>
  <c r="L12" i="1"/>
  <c r="O12" i="1"/>
  <c r="R12" i="1"/>
  <c r="U12" i="1"/>
  <c r="X12" i="1"/>
  <c r="AA12" i="1"/>
  <c r="AD12" i="1"/>
  <c r="AG12" i="1"/>
  <c r="AJ12" i="1"/>
  <c r="F12" i="1"/>
  <c r="H54" i="1"/>
  <c r="I54" i="1"/>
  <c r="K54" i="1"/>
  <c r="L54" i="1"/>
  <c r="N54" i="1"/>
  <c r="O54" i="1"/>
  <c r="Q54" i="1"/>
  <c r="R54" i="1"/>
  <c r="T54" i="1"/>
  <c r="U54" i="1"/>
  <c r="W54" i="1"/>
  <c r="X54" i="1"/>
  <c r="Z54" i="1"/>
  <c r="AA54" i="1"/>
  <c r="AC54" i="1"/>
  <c r="AD54" i="1"/>
  <c r="AF54" i="1"/>
  <c r="AG54" i="1"/>
  <c r="AI54" i="1"/>
  <c r="AJ54" i="1"/>
  <c r="H55" i="1"/>
  <c r="I55" i="1"/>
  <c r="K55" i="1"/>
  <c r="L55" i="1"/>
  <c r="N55" i="1"/>
  <c r="O55" i="1"/>
  <c r="Q55" i="1"/>
  <c r="R55" i="1"/>
  <c r="T55" i="1"/>
  <c r="U55" i="1"/>
  <c r="W55" i="1"/>
  <c r="X55" i="1"/>
  <c r="Z55" i="1"/>
  <c r="AA55" i="1"/>
  <c r="AC55" i="1"/>
  <c r="AD55" i="1"/>
  <c r="AF55" i="1"/>
  <c r="AG55" i="1"/>
  <c r="AI55" i="1"/>
  <c r="AJ55" i="1"/>
  <c r="E54" i="1"/>
  <c r="E55" i="1" s="1"/>
  <c r="F54" i="1"/>
  <c r="F55" i="1" s="1"/>
  <c r="B55" i="1"/>
  <c r="G28" i="4" s="1"/>
  <c r="C55" i="1"/>
  <c r="C54" i="1"/>
  <c r="I36" i="1"/>
  <c r="L36" i="1"/>
  <c r="O36" i="1"/>
  <c r="R36" i="1"/>
  <c r="U36" i="1"/>
  <c r="X36" i="1"/>
  <c r="AA36" i="1"/>
  <c r="AD36" i="1"/>
  <c r="AG36" i="1"/>
  <c r="AJ36" i="1"/>
  <c r="F36" i="1"/>
  <c r="C41" i="1" l="1"/>
  <c r="AA43" i="10"/>
  <c r="W43" i="10"/>
  <c r="S43" i="10"/>
  <c r="O43" i="10"/>
  <c r="K43" i="10"/>
  <c r="G43" i="10"/>
  <c r="O40" i="10"/>
  <c r="G40" i="10"/>
  <c r="K40" i="10"/>
  <c r="E41" i="4"/>
  <c r="E43" i="4"/>
  <c r="E40" i="4"/>
  <c r="E38" i="4"/>
  <c r="T15" i="1" l="1"/>
  <c r="E19" i="1"/>
  <c r="F19" i="1" s="1"/>
  <c r="H19" i="1"/>
  <c r="I19" i="1" s="1"/>
  <c r="K19" i="1"/>
  <c r="L19" i="1" s="1"/>
  <c r="N19" i="1"/>
  <c r="O19" i="1" s="1"/>
  <c r="Q19" i="1"/>
  <c r="R19" i="1" s="1"/>
  <c r="T19" i="1"/>
  <c r="U19" i="1" s="1"/>
  <c r="W19" i="1"/>
  <c r="X19" i="1" s="1"/>
  <c r="Z19" i="1"/>
  <c r="AA19" i="1" s="1"/>
  <c r="AC19" i="1"/>
  <c r="AD19" i="1" s="1"/>
  <c r="AF19" i="1"/>
  <c r="AG19" i="1" s="1"/>
  <c r="AI19" i="1"/>
  <c r="AJ19" i="1" s="1"/>
  <c r="B19" i="1"/>
  <c r="E88" i="2"/>
  <c r="K2" i="2"/>
  <c r="I19" i="10"/>
  <c r="J19" i="10"/>
  <c r="K19" i="10"/>
  <c r="L19" i="10"/>
  <c r="M19" i="10"/>
  <c r="N19" i="10"/>
  <c r="O19" i="10"/>
  <c r="P19" i="10"/>
  <c r="Q19" i="10"/>
  <c r="R19" i="10"/>
  <c r="S19" i="10"/>
  <c r="T19" i="10"/>
  <c r="U19" i="10"/>
  <c r="V19" i="10"/>
  <c r="W19" i="10"/>
  <c r="X19" i="10"/>
  <c r="Y19" i="10"/>
  <c r="Z19" i="10"/>
  <c r="AA19" i="10"/>
  <c r="AB19" i="10"/>
  <c r="AC19" i="10"/>
  <c r="AD19" i="10"/>
  <c r="H19" i="10"/>
  <c r="G19" i="10"/>
  <c r="O6" i="10" l="1"/>
  <c r="Q6" i="10"/>
  <c r="S6" i="10"/>
  <c r="U6" i="10"/>
  <c r="W6" i="10"/>
  <c r="Y6" i="10"/>
  <c r="AA6" i="10"/>
  <c r="AC6" i="10"/>
  <c r="K6" i="10"/>
  <c r="M6" i="10"/>
  <c r="I6" i="10"/>
  <c r="G6" i="10"/>
  <c r="B15" i="1"/>
  <c r="A122" i="3"/>
  <c r="A123" i="3"/>
  <c r="A124" i="3"/>
  <c r="A125" i="3"/>
  <c r="A126" i="3"/>
  <c r="A127" i="3"/>
  <c r="A128" i="3"/>
  <c r="A129" i="3"/>
  <c r="A130" i="3"/>
  <c r="A131" i="3"/>
  <c r="A132" i="3"/>
  <c r="A133" i="3"/>
  <c r="A134" i="3"/>
  <c r="A135" i="3"/>
  <c r="A136" i="3"/>
  <c r="A137" i="3"/>
  <c r="A138" i="3"/>
  <c r="A139" i="3"/>
  <c r="A140" i="3"/>
  <c r="A141" i="3"/>
  <c r="A142" i="3"/>
  <c r="A143" i="3"/>
  <c r="A144" i="3"/>
  <c r="A145" i="3"/>
  <c r="K76" i="2"/>
  <c r="K77" i="2"/>
  <c r="K78" i="2"/>
  <c r="K79" i="2"/>
  <c r="K80" i="2"/>
  <c r="K81" i="2"/>
  <c r="K82" i="2"/>
  <c r="K83" i="2"/>
  <c r="K84" i="2"/>
  <c r="K85" i="2"/>
  <c r="K86" i="2"/>
  <c r="K87" i="2"/>
  <c r="E162" i="2"/>
  <c r="E163" i="2"/>
  <c r="E164" i="2"/>
  <c r="E165" i="2"/>
  <c r="E166" i="2"/>
  <c r="E167" i="2"/>
  <c r="E168" i="2"/>
  <c r="E169" i="2"/>
  <c r="E170" i="2"/>
  <c r="E171" i="2"/>
  <c r="E172" i="2"/>
  <c r="E173" i="2"/>
  <c r="E76" i="2"/>
  <c r="E77" i="2"/>
  <c r="E78" i="2"/>
  <c r="E79" i="2"/>
  <c r="E80" i="2"/>
  <c r="E81" i="2"/>
  <c r="E82" i="2"/>
  <c r="E83" i="2"/>
  <c r="E84" i="2"/>
  <c r="E85" i="2"/>
  <c r="E86" i="2"/>
  <c r="E87" i="2"/>
  <c r="K75" i="2"/>
  <c r="K64" i="2"/>
  <c r="K74" i="2"/>
  <c r="K73" i="2"/>
  <c r="K72" i="2"/>
  <c r="K71" i="2"/>
  <c r="K70" i="2"/>
  <c r="K69" i="2"/>
  <c r="K68" i="2"/>
  <c r="K67" i="2"/>
  <c r="K66" i="2"/>
  <c r="K65" i="2"/>
  <c r="E15" i="1" l="1"/>
  <c r="F15" i="1" s="1"/>
  <c r="H15" i="1"/>
  <c r="I15" i="1" s="1"/>
  <c r="K15" i="1"/>
  <c r="L15" i="1" s="1"/>
  <c r="N15" i="1"/>
  <c r="O15" i="1" s="1"/>
  <c r="Q15" i="1"/>
  <c r="R15" i="1" s="1"/>
  <c r="U15" i="1"/>
  <c r="W15" i="1"/>
  <c r="X15" i="1" s="1"/>
  <c r="Z15" i="1"/>
  <c r="AA15" i="1" s="1"/>
  <c r="AC15" i="1"/>
  <c r="AD15" i="1" s="1"/>
  <c r="AF15" i="1"/>
  <c r="AG15" i="1" s="1"/>
  <c r="AI15" i="1"/>
  <c r="AJ15" i="1" s="1"/>
  <c r="E161" i="2"/>
  <c r="E150" i="2"/>
  <c r="E151" i="2"/>
  <c r="E152" i="2"/>
  <c r="E153" i="2"/>
  <c r="E154" i="2"/>
  <c r="E155" i="2"/>
  <c r="E156" i="2"/>
  <c r="E157" i="2"/>
  <c r="E158" i="2"/>
  <c r="E159" i="2"/>
  <c r="E160" i="2"/>
  <c r="E64" i="2"/>
  <c r="E65" i="2"/>
  <c r="E66" i="2"/>
  <c r="E67" i="2"/>
  <c r="E68" i="2"/>
  <c r="E69" i="2"/>
  <c r="E70" i="2"/>
  <c r="E71" i="2"/>
  <c r="E72" i="2"/>
  <c r="E73" i="2"/>
  <c r="E74" i="2"/>
  <c r="E75" i="2"/>
  <c r="A106" i="3"/>
  <c r="A107" i="3"/>
  <c r="A108" i="3"/>
  <c r="A109" i="3"/>
  <c r="A110" i="3"/>
  <c r="A111" i="3"/>
  <c r="A112" i="3"/>
  <c r="A113" i="3"/>
  <c r="A114" i="3"/>
  <c r="A115" i="3"/>
  <c r="A116" i="3"/>
  <c r="A117" i="3"/>
  <c r="A118" i="3"/>
  <c r="A119" i="3"/>
  <c r="A120" i="3"/>
  <c r="A121" i="3"/>
  <c r="A105" i="3"/>
  <c r="A104" i="3"/>
  <c r="S14" i="2"/>
  <c r="K52" i="2"/>
  <c r="K53" i="2"/>
  <c r="K54" i="2"/>
  <c r="K55" i="2"/>
  <c r="K56" i="2"/>
  <c r="K57" i="2"/>
  <c r="K58" i="2"/>
  <c r="K59" i="2"/>
  <c r="K60" i="2"/>
  <c r="K61" i="2"/>
  <c r="K62" i="2"/>
  <c r="K63" i="2"/>
  <c r="E138" i="2"/>
  <c r="E139" i="2"/>
  <c r="E140" i="2"/>
  <c r="E141" i="2"/>
  <c r="E142" i="2"/>
  <c r="E143" i="2"/>
  <c r="E144" i="2"/>
  <c r="E145" i="2"/>
  <c r="E146" i="2"/>
  <c r="E147" i="2"/>
  <c r="E148" i="2"/>
  <c r="E149" i="2"/>
  <c r="E52" i="2"/>
  <c r="E53" i="2"/>
  <c r="E54" i="2"/>
  <c r="E55" i="2"/>
  <c r="E56" i="2"/>
  <c r="E57" i="2"/>
  <c r="E58" i="2"/>
  <c r="E59" i="2"/>
  <c r="E60" i="2"/>
  <c r="E61" i="2"/>
  <c r="E62" i="2"/>
  <c r="E63" i="2"/>
  <c r="A94" i="3"/>
  <c r="A95" i="3"/>
  <c r="A96" i="3"/>
  <c r="A97" i="3"/>
  <c r="A98" i="3"/>
  <c r="A99" i="3"/>
  <c r="A100" i="3"/>
  <c r="A101" i="3"/>
  <c r="A102" i="3"/>
  <c r="A103" i="3"/>
  <c r="A88" i="3" l="1"/>
  <c r="A89" i="3"/>
  <c r="A90" i="3"/>
  <c r="A91" i="3"/>
  <c r="A92" i="3"/>
  <c r="A93" i="3"/>
  <c r="A80" i="3"/>
  <c r="A81" i="3"/>
  <c r="A82" i="3"/>
  <c r="A83" i="3"/>
  <c r="A84" i="3"/>
  <c r="A85" i="3"/>
  <c r="A86" i="3"/>
  <c r="A87" i="3"/>
  <c r="C19" i="1"/>
  <c r="I10" i="4"/>
  <c r="I19" i="4" s="1"/>
  <c r="AD17" i="4"/>
  <c r="AD16" i="4"/>
  <c r="AD18" i="4" s="1"/>
  <c r="AC17" i="4"/>
  <c r="AC16" i="4"/>
  <c r="AB17" i="4"/>
  <c r="AB16" i="4"/>
  <c r="AB18" i="4" s="1"/>
  <c r="AA17" i="4"/>
  <c r="AA16" i="4"/>
  <c r="Z17" i="4"/>
  <c r="Y17" i="4"/>
  <c r="X17" i="4"/>
  <c r="W17" i="4"/>
  <c r="Z16" i="4"/>
  <c r="Y16" i="4"/>
  <c r="X16" i="4"/>
  <c r="X18" i="4" s="1"/>
  <c r="W16" i="4"/>
  <c r="Z18" i="4"/>
  <c r="V17" i="4"/>
  <c r="V16" i="4"/>
  <c r="V18" i="4" s="1"/>
  <c r="U17" i="4"/>
  <c r="U16" i="4"/>
  <c r="T17" i="4"/>
  <c r="T16" i="4"/>
  <c r="T18" i="4" s="1"/>
  <c r="S17" i="4"/>
  <c r="S16" i="4"/>
  <c r="R17" i="4"/>
  <c r="Q17" i="4"/>
  <c r="R16" i="4"/>
  <c r="R18" i="4" s="1"/>
  <c r="Q16" i="4"/>
  <c r="N16" i="4"/>
  <c r="N18" i="4" s="1"/>
  <c r="O17" i="4"/>
  <c r="P17" i="4"/>
  <c r="P16" i="4"/>
  <c r="P18" i="4" s="1"/>
  <c r="O16" i="4"/>
  <c r="N17" i="4"/>
  <c r="M17" i="4"/>
  <c r="M16" i="4"/>
  <c r="L17" i="4"/>
  <c r="L16" i="4"/>
  <c r="L18" i="4" s="1"/>
  <c r="K17" i="4"/>
  <c r="K16" i="4"/>
  <c r="AD11" i="4"/>
  <c r="AD13" i="4" s="1"/>
  <c r="AD12" i="4"/>
  <c r="AD10" i="4"/>
  <c r="AD19" i="4" s="1"/>
  <c r="AC11" i="4"/>
  <c r="AC12" i="4"/>
  <c r="AC10" i="4"/>
  <c r="AC19" i="4" s="1"/>
  <c r="AB11" i="4"/>
  <c r="AB13" i="4" s="1"/>
  <c r="AB12" i="4"/>
  <c r="AB10" i="4"/>
  <c r="AB19" i="4" s="1"/>
  <c r="AA11" i="4"/>
  <c r="AA12" i="4"/>
  <c r="AA10" i="4"/>
  <c r="AA19" i="4" s="1"/>
  <c r="Z11" i="4"/>
  <c r="Z13" i="4" s="1"/>
  <c r="Z12" i="4"/>
  <c r="Z10" i="4"/>
  <c r="Z19" i="4" s="1"/>
  <c r="Y11" i="4"/>
  <c r="Y12" i="4"/>
  <c r="Y10" i="4"/>
  <c r="Y19" i="4" s="1"/>
  <c r="X11" i="4"/>
  <c r="X13" i="4" s="1"/>
  <c r="X12" i="4"/>
  <c r="X10" i="4"/>
  <c r="X19" i="4" s="1"/>
  <c r="W11" i="4"/>
  <c r="W12" i="4"/>
  <c r="W10" i="4"/>
  <c r="W19" i="4" s="1"/>
  <c r="V11" i="4"/>
  <c r="V13" i="4" s="1"/>
  <c r="V12" i="4"/>
  <c r="V10" i="4"/>
  <c r="V19" i="4" s="1"/>
  <c r="U12" i="4"/>
  <c r="U11" i="4"/>
  <c r="U10" i="4"/>
  <c r="U19" i="4" s="1"/>
  <c r="T12" i="4"/>
  <c r="T11" i="4"/>
  <c r="T13" i="4" s="1"/>
  <c r="T10" i="4"/>
  <c r="T19" i="4" s="1"/>
  <c r="S12" i="4"/>
  <c r="S11" i="4"/>
  <c r="S10" i="4"/>
  <c r="S19" i="4" s="1"/>
  <c r="R12" i="4"/>
  <c r="R11" i="4"/>
  <c r="R13" i="4" s="1"/>
  <c r="R10" i="4"/>
  <c r="R19" i="4" s="1"/>
  <c r="Q12" i="4"/>
  <c r="Q11" i="4"/>
  <c r="Q13" i="4" s="1"/>
  <c r="Q10" i="4"/>
  <c r="Q19" i="4" s="1"/>
  <c r="P12" i="4"/>
  <c r="P11" i="4"/>
  <c r="P13" i="4" s="1"/>
  <c r="P10" i="4"/>
  <c r="P19" i="4" s="1"/>
  <c r="O10" i="4"/>
  <c r="O19" i="4" s="1"/>
  <c r="O11" i="4"/>
  <c r="O12" i="4"/>
  <c r="N12" i="4"/>
  <c r="N11" i="4"/>
  <c r="N13" i="4" s="1"/>
  <c r="M12" i="4"/>
  <c r="M11" i="4"/>
  <c r="M13" i="4" s="1"/>
  <c r="N10" i="4"/>
  <c r="N19" i="4" s="1"/>
  <c r="M10" i="4"/>
  <c r="M19" i="4" s="1"/>
  <c r="L12" i="4"/>
  <c r="L11" i="4"/>
  <c r="L13" i="4" s="1"/>
  <c r="L10" i="4"/>
  <c r="L19" i="4" s="1"/>
  <c r="K12" i="4"/>
  <c r="K11" i="4"/>
  <c r="K13" i="4" s="1"/>
  <c r="K10" i="4"/>
  <c r="K19" i="4" s="1"/>
  <c r="J10" i="4"/>
  <c r="J19" i="4" s="1"/>
  <c r="J12" i="4"/>
  <c r="J17" i="4"/>
  <c r="J16" i="4"/>
  <c r="J18" i="4" s="1"/>
  <c r="I17" i="4"/>
  <c r="I16" i="4"/>
  <c r="I12" i="4"/>
  <c r="J11" i="4"/>
  <c r="J13" i="4" s="1"/>
  <c r="I11" i="4"/>
  <c r="C36" i="1"/>
  <c r="F18" i="1"/>
  <c r="I18" i="1"/>
  <c r="L18" i="1"/>
  <c r="O18" i="1"/>
  <c r="R18" i="1"/>
  <c r="U18" i="1"/>
  <c r="X18" i="1"/>
  <c r="AA18" i="1"/>
  <c r="AD18" i="1"/>
  <c r="AG18" i="1"/>
  <c r="AJ18" i="1"/>
  <c r="C12" i="1"/>
  <c r="C13" i="1"/>
  <c r="C14" i="1"/>
  <c r="C15" i="1"/>
  <c r="C18" i="1"/>
  <c r="H17" i="4"/>
  <c r="G17" i="4"/>
  <c r="H16" i="4"/>
  <c r="H18" i="4" s="1"/>
  <c r="G16" i="4"/>
  <c r="H12" i="4"/>
  <c r="G12" i="4"/>
  <c r="H11" i="4"/>
  <c r="H13" i="4" s="1"/>
  <c r="G11" i="4"/>
  <c r="G13" i="4" s="1"/>
  <c r="H10" i="4"/>
  <c r="H19" i="4" s="1"/>
  <c r="G10" i="4"/>
  <c r="G19" i="4" s="1"/>
  <c r="G2" i="4" l="1"/>
  <c r="G4" i="4"/>
  <c r="A56" i="3"/>
  <c r="A57" i="3"/>
  <c r="A58" i="3"/>
  <c r="A59" i="3"/>
  <c r="A60" i="3"/>
  <c r="A61" i="3"/>
  <c r="A62" i="3"/>
  <c r="A63" i="3"/>
  <c r="A64" i="3"/>
  <c r="A65" i="3"/>
  <c r="A66" i="3"/>
  <c r="A67" i="3"/>
  <c r="A68" i="3"/>
  <c r="A69" i="3"/>
  <c r="A70" i="3"/>
  <c r="A71" i="3"/>
  <c r="A72" i="3"/>
  <c r="A73" i="3"/>
  <c r="A74" i="3"/>
  <c r="A75" i="3"/>
  <c r="A76" i="3"/>
  <c r="A77" i="3"/>
  <c r="A78" i="3"/>
  <c r="A79" i="3"/>
  <c r="AJ23" i="1" l="1"/>
  <c r="AJ24" i="1" s="1"/>
  <c r="AG23" i="1"/>
  <c r="AG24" i="1" s="1"/>
  <c r="AD23" i="1"/>
  <c r="AD24" i="1" s="1"/>
  <c r="X23" i="1"/>
  <c r="X24" i="1" s="1"/>
  <c r="R23" i="1"/>
  <c r="R24" i="1" s="1"/>
  <c r="L23" i="1"/>
  <c r="L24" i="1" s="1"/>
  <c r="F23" i="1"/>
  <c r="F24" i="1" s="1"/>
  <c r="B23" i="1"/>
  <c r="E137" i="2"/>
  <c r="K29" i="2"/>
  <c r="K30" i="2"/>
  <c r="K31" i="2"/>
  <c r="K32" i="2"/>
  <c r="K33" i="2"/>
  <c r="K34" i="2"/>
  <c r="K35" i="2"/>
  <c r="K36" i="2"/>
  <c r="K37" i="2"/>
  <c r="K38" i="2"/>
  <c r="K39" i="2"/>
  <c r="K40" i="2"/>
  <c r="K41" i="2"/>
  <c r="K42" i="2"/>
  <c r="K43" i="2"/>
  <c r="K44" i="2"/>
  <c r="K45" i="2"/>
  <c r="K46" i="2"/>
  <c r="K47" i="2"/>
  <c r="K48" i="2"/>
  <c r="K49" i="2"/>
  <c r="K50" i="2"/>
  <c r="K51" i="2"/>
  <c r="K28" i="2"/>
  <c r="E29" i="2"/>
  <c r="E30" i="2"/>
  <c r="E31" i="2"/>
  <c r="E32" i="2"/>
  <c r="E33" i="2"/>
  <c r="E34" i="2"/>
  <c r="E35" i="2"/>
  <c r="E36" i="2"/>
  <c r="E37" i="2"/>
  <c r="E38" i="2"/>
  <c r="E39" i="2"/>
  <c r="E40" i="2"/>
  <c r="E41" i="2"/>
  <c r="E42" i="2"/>
  <c r="E43" i="2"/>
  <c r="E44" i="2"/>
  <c r="E45" i="2"/>
  <c r="E46" i="2"/>
  <c r="E47" i="2"/>
  <c r="E48" i="2"/>
  <c r="E49" i="2"/>
  <c r="E50" i="2"/>
  <c r="E51" i="2"/>
  <c r="E28" i="2"/>
  <c r="E127" i="2"/>
  <c r="E128" i="2"/>
  <c r="E129" i="2"/>
  <c r="E130" i="2"/>
  <c r="E131" i="2"/>
  <c r="E132" i="2"/>
  <c r="E133" i="2"/>
  <c r="E134" i="2"/>
  <c r="E135" i="2"/>
  <c r="E136" i="2"/>
  <c r="E126" i="2"/>
  <c r="E125" i="2"/>
  <c r="E114" i="2"/>
  <c r="E115" i="2"/>
  <c r="E116" i="2"/>
  <c r="E117" i="2"/>
  <c r="E118" i="2"/>
  <c r="E119" i="2"/>
  <c r="E120" i="2"/>
  <c r="E121" i="2"/>
  <c r="E122" i="2"/>
  <c r="E123" i="2"/>
  <c r="E124" i="2"/>
  <c r="A38" i="3"/>
  <c r="A39" i="3"/>
  <c r="A40" i="3"/>
  <c r="A41" i="3"/>
  <c r="A42" i="3"/>
  <c r="A43" i="3"/>
  <c r="A44" i="3"/>
  <c r="A45" i="3"/>
  <c r="A46" i="3"/>
  <c r="A47" i="3"/>
  <c r="A48" i="3"/>
  <c r="A49" i="3"/>
  <c r="A50" i="3"/>
  <c r="A51" i="3"/>
  <c r="A52" i="3"/>
  <c r="A53" i="3"/>
  <c r="A54" i="3"/>
  <c r="A55" i="3"/>
  <c r="U23" i="1" l="1"/>
  <c r="U24" i="1" s="1"/>
  <c r="T23" i="1"/>
  <c r="T24" i="1" s="1"/>
  <c r="I23" i="1"/>
  <c r="I24" i="1" s="1"/>
  <c r="H23" i="1"/>
  <c r="H24" i="1" s="1"/>
  <c r="AA23" i="1"/>
  <c r="AA24" i="1" s="1"/>
  <c r="Z23" i="1"/>
  <c r="Z24" i="1" s="1"/>
  <c r="O23" i="1"/>
  <c r="O24" i="1" s="1"/>
  <c r="N23" i="1"/>
  <c r="N24" i="1" s="1"/>
  <c r="AI23" i="1"/>
  <c r="AI24" i="1" s="1"/>
  <c r="AC23" i="1"/>
  <c r="AC24" i="1" s="1"/>
  <c r="W23" i="1"/>
  <c r="W24" i="1" s="1"/>
  <c r="Q23" i="1"/>
  <c r="Q24" i="1" s="1"/>
  <c r="K23" i="1"/>
  <c r="K24" i="1" s="1"/>
  <c r="E23" i="1"/>
  <c r="E24" i="1" s="1"/>
  <c r="AF23" i="1"/>
  <c r="AF24" i="1" s="1"/>
  <c r="J29" i="10"/>
  <c r="L29" i="10"/>
  <c r="N29" i="10"/>
  <c r="P29" i="10"/>
  <c r="R29" i="10"/>
  <c r="T29" i="10"/>
  <c r="V29" i="10"/>
  <c r="X29" i="10"/>
  <c r="Z29" i="10"/>
  <c r="AB29" i="10"/>
  <c r="AD29" i="10"/>
  <c r="J27" i="10"/>
  <c r="L27" i="10"/>
  <c r="N27" i="10"/>
  <c r="P27" i="10"/>
  <c r="R27" i="10"/>
  <c r="T27" i="10"/>
  <c r="V27" i="10"/>
  <c r="X27" i="10"/>
  <c r="Z27" i="10"/>
  <c r="AB27" i="10"/>
  <c r="AD27" i="10"/>
  <c r="G6" i="14"/>
  <c r="E6" i="14"/>
  <c r="F37" i="1"/>
  <c r="I37" i="1"/>
  <c r="L37" i="1"/>
  <c r="O37" i="1"/>
  <c r="R37" i="1"/>
  <c r="U37" i="1"/>
  <c r="X37" i="1"/>
  <c r="AA37" i="1"/>
  <c r="AD37" i="1"/>
  <c r="AG37" i="1"/>
  <c r="AJ37" i="1"/>
  <c r="J35" i="10" l="1"/>
  <c r="L35" i="10"/>
  <c r="N35" i="10"/>
  <c r="P35" i="10"/>
  <c r="R35" i="10"/>
  <c r="T35" i="10"/>
  <c r="V35" i="10"/>
  <c r="X35" i="10"/>
  <c r="Z35" i="10"/>
  <c r="AB35" i="10"/>
  <c r="AD35" i="10"/>
  <c r="J37" i="10"/>
  <c r="L37" i="10"/>
  <c r="N37" i="10"/>
  <c r="P37" i="10"/>
  <c r="R37" i="10"/>
  <c r="T37" i="10"/>
  <c r="V37" i="10"/>
  <c r="X37" i="10"/>
  <c r="Z37" i="10"/>
  <c r="AB37" i="10"/>
  <c r="AD37" i="10"/>
  <c r="I13" i="10"/>
  <c r="I15" i="10" s="1"/>
  <c r="J13" i="10"/>
  <c r="J15" i="10" s="1"/>
  <c r="K13" i="10"/>
  <c r="L13" i="10"/>
  <c r="M13" i="10"/>
  <c r="M15" i="10" s="1"/>
  <c r="N13" i="10"/>
  <c r="N15" i="10" s="1"/>
  <c r="O13" i="10"/>
  <c r="P13" i="10"/>
  <c r="Q13" i="10"/>
  <c r="Q15" i="10" s="1"/>
  <c r="R13" i="10"/>
  <c r="R15" i="10" s="1"/>
  <c r="S13" i="10"/>
  <c r="T13" i="10"/>
  <c r="T15" i="10" s="1"/>
  <c r="U13" i="10"/>
  <c r="U15" i="10" s="1"/>
  <c r="V13" i="10"/>
  <c r="V15" i="10" s="1"/>
  <c r="W13" i="10"/>
  <c r="W15" i="10" s="1"/>
  <c r="X13" i="10"/>
  <c r="X15" i="10" s="1"/>
  <c r="Y13" i="10"/>
  <c r="Y15" i="10" s="1"/>
  <c r="Z13" i="10"/>
  <c r="Z15" i="10" s="1"/>
  <c r="AA13" i="10"/>
  <c r="AB13" i="10"/>
  <c r="AB15" i="10" s="1"/>
  <c r="AC13" i="10"/>
  <c r="AC15" i="10" s="1"/>
  <c r="AD13" i="10"/>
  <c r="AD15" i="10" s="1"/>
  <c r="K15" i="10"/>
  <c r="L15" i="10"/>
  <c r="O15" i="10"/>
  <c r="P15" i="10"/>
  <c r="S15" i="10"/>
  <c r="AA15" i="10"/>
  <c r="I18" i="10"/>
  <c r="J18" i="10"/>
  <c r="K18" i="10"/>
  <c r="L18" i="10"/>
  <c r="M18" i="10"/>
  <c r="N18" i="10"/>
  <c r="O18" i="10"/>
  <c r="P18" i="10"/>
  <c r="Q18" i="10"/>
  <c r="R18" i="10"/>
  <c r="S18" i="10"/>
  <c r="T18" i="10"/>
  <c r="U18" i="10"/>
  <c r="V18" i="10"/>
  <c r="W18" i="10"/>
  <c r="X18" i="10"/>
  <c r="Y18" i="10"/>
  <c r="Z18" i="10"/>
  <c r="AA18" i="10"/>
  <c r="AB18" i="10"/>
  <c r="AC18" i="10"/>
  <c r="AD18" i="10"/>
  <c r="I20" i="10"/>
  <c r="J20" i="10"/>
  <c r="K20" i="10"/>
  <c r="L20" i="10"/>
  <c r="M20" i="10"/>
  <c r="N20" i="10"/>
  <c r="O20" i="10"/>
  <c r="P20" i="10"/>
  <c r="Q20" i="10"/>
  <c r="R20" i="10"/>
  <c r="S20" i="10"/>
  <c r="T20" i="10"/>
  <c r="U20" i="10"/>
  <c r="V20" i="10"/>
  <c r="W20" i="10"/>
  <c r="X20" i="10"/>
  <c r="Y20" i="10"/>
  <c r="Z20" i="10"/>
  <c r="AA20" i="10"/>
  <c r="AB20" i="10"/>
  <c r="AC20" i="10"/>
  <c r="AD20" i="10"/>
  <c r="I25" i="10"/>
  <c r="J25" i="10"/>
  <c r="K25" i="10"/>
  <c r="L25" i="10"/>
  <c r="M25" i="10"/>
  <c r="N25" i="10"/>
  <c r="O25" i="10"/>
  <c r="P25" i="10"/>
  <c r="Q25" i="10"/>
  <c r="R25" i="10"/>
  <c r="S25" i="10"/>
  <c r="T25" i="10"/>
  <c r="U25" i="10"/>
  <c r="V25" i="10"/>
  <c r="W25" i="10"/>
  <c r="X25" i="10"/>
  <c r="Y25" i="10"/>
  <c r="Z25" i="10"/>
  <c r="AA25" i="10"/>
  <c r="AB25" i="10"/>
  <c r="AC25" i="10"/>
  <c r="AD25" i="10"/>
  <c r="I26" i="10"/>
  <c r="J26" i="10"/>
  <c r="K26" i="10"/>
  <c r="L26" i="10"/>
  <c r="M26" i="10"/>
  <c r="N26" i="10"/>
  <c r="O26" i="10"/>
  <c r="P26" i="10"/>
  <c r="Q26" i="10"/>
  <c r="R26" i="10"/>
  <c r="S26" i="10"/>
  <c r="T26" i="10"/>
  <c r="U26" i="10"/>
  <c r="V26" i="10"/>
  <c r="W26" i="10"/>
  <c r="X26" i="10"/>
  <c r="Y26" i="10"/>
  <c r="Z26" i="10"/>
  <c r="AA26" i="10"/>
  <c r="AB26" i="10"/>
  <c r="AC26" i="10"/>
  <c r="AD26" i="10"/>
  <c r="L28" i="10"/>
  <c r="L30" i="10" s="1"/>
  <c r="L31" i="10" s="1"/>
  <c r="P28" i="10"/>
  <c r="P30" i="10" s="1"/>
  <c r="P31" i="10" s="1"/>
  <c r="T28" i="10"/>
  <c r="T30" i="10" s="1"/>
  <c r="T31" i="10" s="1"/>
  <c r="X28" i="10"/>
  <c r="X30" i="10" s="1"/>
  <c r="X31" i="10" s="1"/>
  <c r="AB28" i="10"/>
  <c r="AB30" i="10" s="1"/>
  <c r="AB31" i="10" s="1"/>
  <c r="I28" i="10"/>
  <c r="J28" i="10"/>
  <c r="J30" i="10" s="1"/>
  <c r="J31" i="10" s="1"/>
  <c r="K28" i="10"/>
  <c r="M28" i="10"/>
  <c r="N28" i="10"/>
  <c r="N30" i="10" s="1"/>
  <c r="N31" i="10" s="1"/>
  <c r="O28" i="10"/>
  <c r="Q28" i="10"/>
  <c r="R28" i="10"/>
  <c r="R30" i="10" s="1"/>
  <c r="R31" i="10" s="1"/>
  <c r="R32" i="10" s="1"/>
  <c r="S28" i="10"/>
  <c r="U28" i="10"/>
  <c r="V28" i="10"/>
  <c r="V30" i="10" s="1"/>
  <c r="V31" i="10" s="1"/>
  <c r="W28" i="10"/>
  <c r="Y28" i="10"/>
  <c r="Z28" i="10"/>
  <c r="Z30" i="10" s="1"/>
  <c r="Z31" i="10" s="1"/>
  <c r="AA28" i="10"/>
  <c r="AC28" i="10"/>
  <c r="AD28" i="10"/>
  <c r="AD30" i="10" s="1"/>
  <c r="AD31" i="10" s="1"/>
  <c r="I35" i="4"/>
  <c r="K35" i="4"/>
  <c r="M35" i="4"/>
  <c r="O35" i="4"/>
  <c r="Q35" i="4"/>
  <c r="S35" i="4"/>
  <c r="U35" i="4"/>
  <c r="W35" i="4"/>
  <c r="Y35" i="4"/>
  <c r="AA35" i="4"/>
  <c r="AC35" i="4"/>
  <c r="Z32" i="10" l="1"/>
  <c r="Z33" i="10"/>
  <c r="J32" i="10"/>
  <c r="J33" i="10"/>
  <c r="R33" i="10"/>
  <c r="AD32" i="10"/>
  <c r="AD33" i="10"/>
  <c r="V32" i="10"/>
  <c r="V33" i="10"/>
  <c r="N32" i="10"/>
  <c r="N33" i="10"/>
  <c r="AB33" i="10"/>
  <c r="AB32" i="10"/>
  <c r="X33" i="10"/>
  <c r="X32" i="10"/>
  <c r="T33" i="10"/>
  <c r="T32" i="10"/>
  <c r="P33" i="10"/>
  <c r="P32" i="10"/>
  <c r="L33" i="10"/>
  <c r="L32" i="10"/>
  <c r="H37" i="10"/>
  <c r="H35" i="10"/>
  <c r="S40" i="10" l="1"/>
  <c r="AA40" i="10"/>
  <c r="W40" i="10"/>
  <c r="H29" i="10"/>
  <c r="G28" i="10"/>
  <c r="H26" i="10"/>
  <c r="H25" i="10"/>
  <c r="H20" i="10"/>
  <c r="G20" i="10"/>
  <c r="H18" i="10"/>
  <c r="H13" i="10"/>
  <c r="H15" i="10" s="1"/>
  <c r="H27" i="10"/>
  <c r="H28" i="10" s="1"/>
  <c r="H30" i="10" s="1"/>
  <c r="H31" i="10" s="1"/>
  <c r="G26" i="10"/>
  <c r="G25" i="10"/>
  <c r="K4" i="10"/>
  <c r="O4" i="10" s="1"/>
  <c r="S4" i="10" s="1"/>
  <c r="W4" i="10" s="1"/>
  <c r="AA4" i="10" s="1"/>
  <c r="G18" i="10"/>
  <c r="G13" i="10"/>
  <c r="G15" i="10" s="1"/>
  <c r="AA3" i="10"/>
  <c r="W3" i="10"/>
  <c r="S3" i="10"/>
  <c r="O3" i="10"/>
  <c r="K3" i="10"/>
  <c r="AC1" i="10"/>
  <c r="AA1" i="10"/>
  <c r="Y1" i="10"/>
  <c r="W1" i="10"/>
  <c r="U1" i="10"/>
  <c r="S1" i="10"/>
  <c r="Q1" i="10"/>
  <c r="O1" i="10"/>
  <c r="M1" i="10"/>
  <c r="K1" i="10"/>
  <c r="J32" i="4"/>
  <c r="L32" i="4"/>
  <c r="N32" i="4"/>
  <c r="P32" i="4"/>
  <c r="R32" i="4"/>
  <c r="T32" i="4"/>
  <c r="V32" i="4"/>
  <c r="X32" i="4"/>
  <c r="Z32" i="4"/>
  <c r="AB32" i="4"/>
  <c r="AD32" i="4"/>
  <c r="H33" i="10" l="1"/>
  <c r="H32" i="10"/>
  <c r="F14" i="1" l="1"/>
  <c r="I14" i="1"/>
  <c r="L14" i="1"/>
  <c r="O14" i="1"/>
  <c r="R14" i="1"/>
  <c r="U14" i="1"/>
  <c r="X14" i="1"/>
  <c r="AA14" i="1"/>
  <c r="AD14" i="1"/>
  <c r="AG14" i="1"/>
  <c r="AJ14" i="1"/>
  <c r="F41" i="1" l="1"/>
  <c r="I41" i="1"/>
  <c r="L41" i="1"/>
  <c r="O41" i="1"/>
  <c r="R41" i="1"/>
  <c r="U41" i="1"/>
  <c r="X41" i="1"/>
  <c r="AA41" i="1"/>
  <c r="AD41" i="1"/>
  <c r="AG41" i="1"/>
  <c r="AJ41" i="1"/>
  <c r="C21" i="1" l="1"/>
  <c r="E21" i="1"/>
  <c r="F21" i="1"/>
  <c r="H21" i="1"/>
  <c r="I21" i="1"/>
  <c r="K21" i="1"/>
  <c r="L21" i="1"/>
  <c r="N21" i="1"/>
  <c r="O21" i="1"/>
  <c r="Q21" i="1"/>
  <c r="R21" i="1"/>
  <c r="T21" i="1"/>
  <c r="U21" i="1"/>
  <c r="W21" i="1"/>
  <c r="X21" i="1"/>
  <c r="Z21" i="1"/>
  <c r="AA21" i="1"/>
  <c r="AC21" i="1"/>
  <c r="AD21" i="1"/>
  <c r="AF21" i="1"/>
  <c r="AG21" i="1"/>
  <c r="AI21" i="1"/>
  <c r="AJ21" i="1"/>
  <c r="S21" i="2"/>
  <c r="S36" i="2"/>
  <c r="S35" i="2"/>
  <c r="S34" i="2"/>
  <c r="S33" i="2"/>
  <c r="S32" i="2"/>
  <c r="S31" i="2"/>
  <c r="S30" i="2"/>
  <c r="S29" i="2"/>
  <c r="S28" i="2"/>
  <c r="S27" i="2"/>
  <c r="S26" i="2"/>
  <c r="S25" i="2"/>
  <c r="S24" i="2"/>
  <c r="S23" i="2"/>
  <c r="S22" i="2"/>
  <c r="S20" i="2"/>
  <c r="S19" i="2"/>
  <c r="S18" i="2"/>
  <c r="S17" i="2"/>
  <c r="S16" i="2"/>
  <c r="S15" i="2"/>
  <c r="S13" i="2"/>
  <c r="S12" i="2"/>
  <c r="S11" i="2"/>
  <c r="S10" i="2"/>
  <c r="S9" i="2"/>
  <c r="S8" i="2"/>
  <c r="S7" i="2"/>
  <c r="S6" i="2"/>
  <c r="S5" i="2"/>
  <c r="S4" i="2"/>
  <c r="S3" i="2"/>
  <c r="S2" i="2"/>
  <c r="B21" i="1" l="1"/>
  <c r="F57" i="1" l="1"/>
  <c r="I57" i="1"/>
  <c r="L57" i="1"/>
  <c r="O57" i="1"/>
  <c r="R57" i="1"/>
  <c r="U57" i="1"/>
  <c r="X57" i="1"/>
  <c r="AA57" i="1"/>
  <c r="AD57" i="1"/>
  <c r="AG57" i="1"/>
  <c r="AJ57" i="1"/>
  <c r="B54" i="1"/>
  <c r="F58" i="1"/>
  <c r="F59" i="1" s="1"/>
  <c r="I58" i="1"/>
  <c r="I59" i="1" s="1"/>
  <c r="L58" i="1"/>
  <c r="L59" i="1" s="1"/>
  <c r="O58" i="1"/>
  <c r="O59" i="1" s="1"/>
  <c r="R58" i="1"/>
  <c r="R59" i="1" s="1"/>
  <c r="U58" i="1"/>
  <c r="U59" i="1" s="1"/>
  <c r="X58" i="1"/>
  <c r="X59" i="1" s="1"/>
  <c r="AA58" i="1"/>
  <c r="AA59" i="1" s="1"/>
  <c r="AD58" i="1"/>
  <c r="AD59" i="1" s="1"/>
  <c r="AG58" i="1"/>
  <c r="AG59" i="1" s="1"/>
  <c r="AJ58" i="1"/>
  <c r="AJ59" i="1" s="1"/>
  <c r="F50" i="1"/>
  <c r="I50" i="1"/>
  <c r="L50" i="1"/>
  <c r="O50" i="1"/>
  <c r="R50" i="1"/>
  <c r="U50" i="1"/>
  <c r="X50" i="1"/>
  <c r="AA50" i="1"/>
  <c r="AD50" i="1"/>
  <c r="AG50" i="1"/>
  <c r="AJ50" i="1"/>
  <c r="E49" i="1"/>
  <c r="H49" i="1"/>
  <c r="K49" i="1"/>
  <c r="N49" i="1"/>
  <c r="Q49" i="1"/>
  <c r="T49" i="1"/>
  <c r="W49" i="1"/>
  <c r="Z49" i="1"/>
  <c r="AC49" i="1"/>
  <c r="AF49" i="1"/>
  <c r="AI49" i="1"/>
  <c r="B49" i="1"/>
  <c r="B51" i="1" s="1"/>
  <c r="F47" i="1"/>
  <c r="I47" i="1"/>
  <c r="L47" i="1"/>
  <c r="O47" i="1"/>
  <c r="R47" i="1"/>
  <c r="U47" i="1"/>
  <c r="X47" i="1"/>
  <c r="AA47" i="1"/>
  <c r="AD47" i="1"/>
  <c r="AG47" i="1"/>
  <c r="AJ47" i="1"/>
  <c r="C47" i="1"/>
  <c r="F46" i="1"/>
  <c r="I46" i="1"/>
  <c r="L46" i="1"/>
  <c r="O46" i="1"/>
  <c r="R46" i="1"/>
  <c r="U46" i="1"/>
  <c r="X46" i="1"/>
  <c r="AA46" i="1"/>
  <c r="AD46" i="1"/>
  <c r="AG46" i="1"/>
  <c r="AJ46" i="1"/>
  <c r="C46" i="1"/>
  <c r="F44" i="1"/>
  <c r="I44" i="1"/>
  <c r="L44" i="1"/>
  <c r="O44" i="1"/>
  <c r="R44" i="1"/>
  <c r="U44" i="1"/>
  <c r="X44" i="1"/>
  <c r="AA44" i="1"/>
  <c r="AD44" i="1"/>
  <c r="AG44" i="1"/>
  <c r="AJ44" i="1"/>
  <c r="AG62" i="1" l="1"/>
  <c r="AG63" i="1" s="1"/>
  <c r="AB35" i="4" s="1"/>
  <c r="AG61" i="1"/>
  <c r="AB33" i="4" s="1"/>
  <c r="AA62" i="1"/>
  <c r="AA63" i="1" s="1"/>
  <c r="X35" i="4" s="1"/>
  <c r="AA61" i="1"/>
  <c r="X33" i="4" s="1"/>
  <c r="U62" i="1"/>
  <c r="U63" i="1" s="1"/>
  <c r="T35" i="4" s="1"/>
  <c r="U61" i="1"/>
  <c r="T33" i="4" s="1"/>
  <c r="O62" i="1"/>
  <c r="O63" i="1" s="1"/>
  <c r="P35" i="4" s="1"/>
  <c r="O61" i="1"/>
  <c r="P33" i="4" s="1"/>
  <c r="I62" i="1"/>
  <c r="I63" i="1" s="1"/>
  <c r="L35" i="4" s="1"/>
  <c r="I61" i="1"/>
  <c r="L33" i="4" s="1"/>
  <c r="AJ61" i="1"/>
  <c r="AD33" i="4" s="1"/>
  <c r="AJ62" i="1"/>
  <c r="AJ63" i="1" s="1"/>
  <c r="AD35" i="4" s="1"/>
  <c r="AD61" i="1"/>
  <c r="Z33" i="4" s="1"/>
  <c r="AD62" i="1"/>
  <c r="AD63" i="1" s="1"/>
  <c r="Z35" i="4" s="1"/>
  <c r="X61" i="1"/>
  <c r="V33" i="4" s="1"/>
  <c r="X62" i="1"/>
  <c r="X63" i="1" s="1"/>
  <c r="V35" i="4" s="1"/>
  <c r="R61" i="1"/>
  <c r="R33" i="4" s="1"/>
  <c r="R62" i="1"/>
  <c r="R63" i="1" s="1"/>
  <c r="R35" i="4" s="1"/>
  <c r="L61" i="1"/>
  <c r="N33" i="4" s="1"/>
  <c r="L62" i="1"/>
  <c r="L63" i="1" s="1"/>
  <c r="N35" i="4" s="1"/>
  <c r="F61" i="1"/>
  <c r="J33" i="4" s="1"/>
  <c r="F62" i="1"/>
  <c r="F63" i="1" s="1"/>
  <c r="J35" i="4" s="1"/>
  <c r="AI51" i="1"/>
  <c r="AC51" i="1"/>
  <c r="W51" i="1"/>
  <c r="Q51" i="1"/>
  <c r="K51" i="1"/>
  <c r="E51" i="1"/>
  <c r="AF51" i="1"/>
  <c r="Z51" i="1"/>
  <c r="T51" i="1"/>
  <c r="N51" i="1"/>
  <c r="H51" i="1"/>
  <c r="AJ52" i="1"/>
  <c r="AD52" i="1"/>
  <c r="X52" i="1"/>
  <c r="R52" i="1"/>
  <c r="L52" i="1"/>
  <c r="F52" i="1"/>
  <c r="AG52" i="1"/>
  <c r="AA52" i="1"/>
  <c r="U52" i="1"/>
  <c r="O52" i="1"/>
  <c r="I52" i="1"/>
  <c r="C44" i="1"/>
  <c r="E42" i="1"/>
  <c r="F42" i="1"/>
  <c r="H42" i="1"/>
  <c r="I42" i="1"/>
  <c r="K42" i="1"/>
  <c r="L42" i="1"/>
  <c r="N42" i="1"/>
  <c r="O42" i="1"/>
  <c r="Q42" i="1"/>
  <c r="R42" i="1"/>
  <c r="T42" i="1"/>
  <c r="U42" i="1"/>
  <c r="W42" i="1"/>
  <c r="X42" i="1"/>
  <c r="Z42" i="1"/>
  <c r="AA42" i="1"/>
  <c r="AC42" i="1"/>
  <c r="AD42" i="1"/>
  <c r="AF42" i="1"/>
  <c r="AG42" i="1"/>
  <c r="AI42" i="1"/>
  <c r="AJ42" i="1"/>
  <c r="C42" i="1"/>
  <c r="C50" i="1" s="1"/>
  <c r="B42" i="1"/>
  <c r="F32" i="1"/>
  <c r="I32" i="1"/>
  <c r="L32" i="1"/>
  <c r="O32" i="1"/>
  <c r="R32" i="1"/>
  <c r="U32" i="1"/>
  <c r="X32" i="1"/>
  <c r="AA32" i="1"/>
  <c r="AD32" i="1"/>
  <c r="AG32" i="1"/>
  <c r="AJ32" i="1"/>
  <c r="F13" i="1"/>
  <c r="I13" i="1"/>
  <c r="L13" i="1"/>
  <c r="O13" i="1"/>
  <c r="R13" i="1"/>
  <c r="U13" i="1"/>
  <c r="X13" i="1"/>
  <c r="AA13" i="1"/>
  <c r="AD13" i="1"/>
  <c r="AG13" i="1"/>
  <c r="AJ13" i="1"/>
  <c r="I39" i="1" l="1"/>
  <c r="I40" i="1"/>
  <c r="J31" i="4"/>
  <c r="N31" i="4"/>
  <c r="R31" i="4"/>
  <c r="V31" i="4"/>
  <c r="Z31" i="4"/>
  <c r="AD31" i="4"/>
  <c r="L31" i="4"/>
  <c r="P31" i="4"/>
  <c r="T31" i="4"/>
  <c r="X31" i="4"/>
  <c r="AB31" i="4"/>
  <c r="C52" i="1"/>
  <c r="B24" i="1"/>
  <c r="F40" i="1" l="1"/>
  <c r="F39" i="1"/>
  <c r="O39" i="1"/>
  <c r="O40" i="1"/>
  <c r="U39" i="1"/>
  <c r="U40" i="1"/>
  <c r="AA39" i="1"/>
  <c r="AA40" i="1"/>
  <c r="AG39" i="1"/>
  <c r="AG40" i="1"/>
  <c r="L40" i="1"/>
  <c r="L39" i="1"/>
  <c r="R40" i="1"/>
  <c r="R39" i="1"/>
  <c r="X40" i="1"/>
  <c r="X39" i="1"/>
  <c r="AD40" i="1"/>
  <c r="AD39" i="1"/>
  <c r="AJ40" i="1"/>
  <c r="AJ39" i="1"/>
  <c r="AD30" i="4"/>
  <c r="Z30" i="4"/>
  <c r="V30" i="4"/>
  <c r="R30" i="4"/>
  <c r="N30" i="4"/>
  <c r="J30" i="4"/>
  <c r="AB30" i="4"/>
  <c r="X30" i="4"/>
  <c r="T30" i="4"/>
  <c r="P30" i="4"/>
  <c r="L30" i="4"/>
  <c r="K3" i="2" l="1"/>
  <c r="K4" i="2"/>
  <c r="K5" i="2"/>
  <c r="K6" i="2"/>
  <c r="K7" i="2"/>
  <c r="K8" i="2"/>
  <c r="K9" i="2"/>
  <c r="K10" i="2"/>
  <c r="K11" i="2"/>
  <c r="K12" i="2"/>
  <c r="K13" i="2"/>
  <c r="K14" i="2"/>
  <c r="K15" i="2"/>
  <c r="K16" i="2"/>
  <c r="K17" i="2"/>
  <c r="K18" i="2"/>
  <c r="K19" i="2"/>
  <c r="K20" i="2"/>
  <c r="K21" i="2"/>
  <c r="K22" i="2"/>
  <c r="K23" i="2"/>
  <c r="K24" i="2"/>
  <c r="K25" i="2"/>
  <c r="K26" i="2"/>
  <c r="K27" i="2"/>
  <c r="E113" i="2" l="1"/>
  <c r="E112" i="2"/>
  <c r="E111" i="2"/>
  <c r="E110" i="2"/>
  <c r="E109" i="2"/>
  <c r="E108" i="2"/>
  <c r="E107" i="2"/>
  <c r="E106" i="2"/>
  <c r="E105" i="2"/>
  <c r="E104" i="2"/>
  <c r="E103" i="2"/>
  <c r="E102" i="2"/>
  <c r="E101" i="2"/>
  <c r="E100" i="2"/>
  <c r="E99" i="2"/>
  <c r="E98" i="2"/>
  <c r="E97" i="2"/>
  <c r="E96" i="2"/>
  <c r="E95" i="2"/>
  <c r="E94" i="2"/>
  <c r="E93" i="2"/>
  <c r="E92" i="2"/>
  <c r="E91" i="2"/>
  <c r="E90" i="2"/>
  <c r="E89" i="2"/>
  <c r="C32" i="1" l="1"/>
  <c r="E17" i="2" l="1"/>
  <c r="E18" i="2"/>
  <c r="E19" i="2"/>
  <c r="E20" i="2"/>
  <c r="E21" i="2"/>
  <c r="E22" i="2"/>
  <c r="E23" i="2"/>
  <c r="E24" i="2"/>
  <c r="E25" i="2"/>
  <c r="E26" i="2"/>
  <c r="E27" i="2"/>
  <c r="E16" i="2"/>
  <c r="A21" i="3"/>
  <c r="A22" i="3"/>
  <c r="A23" i="3"/>
  <c r="A24" i="3"/>
  <c r="A25" i="3"/>
  <c r="A26" i="3"/>
  <c r="A27" i="3"/>
  <c r="A28" i="3"/>
  <c r="A29" i="3"/>
  <c r="A30" i="3"/>
  <c r="A31" i="3"/>
  <c r="A32" i="3"/>
  <c r="A33" i="3"/>
  <c r="A34" i="3"/>
  <c r="A35" i="3"/>
  <c r="A36" i="3"/>
  <c r="A37" i="3"/>
  <c r="A20" i="3"/>
  <c r="AG48" i="1" l="1"/>
  <c r="O48" i="1"/>
  <c r="AJ48" i="1"/>
  <c r="I48" i="1"/>
  <c r="U48" i="1"/>
  <c r="L48" i="1"/>
  <c r="X48" i="1"/>
  <c r="U6" i="4"/>
  <c r="U7" i="4" s="1"/>
  <c r="AA48" i="1" l="1"/>
  <c r="F48" i="1"/>
  <c r="R48" i="1"/>
  <c r="AD48" i="1"/>
  <c r="AA1" i="4" l="1"/>
  <c r="AC1" i="4"/>
  <c r="AA3" i="4"/>
  <c r="W1" i="4"/>
  <c r="Y1" i="4"/>
  <c r="W3" i="4"/>
  <c r="S1" i="4"/>
  <c r="U1" i="4"/>
  <c r="S3" i="4"/>
  <c r="O1" i="4"/>
  <c r="Q1" i="4"/>
  <c r="O3" i="4"/>
  <c r="K1" i="4"/>
  <c r="M1" i="4"/>
  <c r="K3" i="4"/>
  <c r="E2" i="2" l="1"/>
  <c r="E3" i="2"/>
  <c r="E4" i="2"/>
  <c r="E5" i="2"/>
  <c r="E6" i="2"/>
  <c r="E7" i="2"/>
  <c r="E8" i="2"/>
  <c r="E9" i="2"/>
  <c r="E10" i="2"/>
  <c r="E11" i="2"/>
  <c r="E12" i="2"/>
  <c r="E13" i="2"/>
  <c r="E14" i="2"/>
  <c r="E15" i="2"/>
  <c r="B16" i="1" l="1"/>
  <c r="C16" i="1" s="1"/>
  <c r="E16" i="1"/>
  <c r="F16" i="1" s="1"/>
  <c r="N16" i="1"/>
  <c r="O16" i="1" s="1"/>
  <c r="AC16" i="1"/>
  <c r="AD16" i="1" s="1"/>
  <c r="H16" i="1"/>
  <c r="I16" i="1" s="1"/>
  <c r="W16" i="1"/>
  <c r="X16" i="1" s="1"/>
  <c r="AF16" i="1"/>
  <c r="AG16" i="1" s="1"/>
  <c r="Q16" i="1"/>
  <c r="R16" i="1" s="1"/>
  <c r="Z16" i="1"/>
  <c r="AA16" i="1" s="1"/>
  <c r="AI16" i="1"/>
  <c r="AJ16" i="1" s="1"/>
  <c r="K16" i="1"/>
  <c r="L16" i="1" s="1"/>
  <c r="T16" i="1"/>
  <c r="U16" i="1" s="1"/>
  <c r="G35" i="4"/>
  <c r="G29" i="4"/>
  <c r="I29" i="4"/>
  <c r="K29" i="4"/>
  <c r="M29" i="4"/>
  <c r="O29" i="4"/>
  <c r="Q29" i="4"/>
  <c r="S29" i="4"/>
  <c r="U29" i="4"/>
  <c r="W29" i="4"/>
  <c r="Y29" i="4"/>
  <c r="AA29" i="4"/>
  <c r="AC29" i="4"/>
  <c r="AC20" i="4"/>
  <c r="AA20" i="4"/>
  <c r="Y20" i="4"/>
  <c r="W20" i="4"/>
  <c r="U20" i="4"/>
  <c r="S20" i="4"/>
  <c r="Q20" i="4"/>
  <c r="O20" i="4"/>
  <c r="M20" i="4"/>
  <c r="AC13" i="4"/>
  <c r="AA13" i="4"/>
  <c r="Y13" i="4"/>
  <c r="W13" i="4"/>
  <c r="U13" i="4"/>
  <c r="S13" i="4"/>
  <c r="O13" i="4"/>
  <c r="AD15" i="4"/>
  <c r="AB15" i="4"/>
  <c r="Z15" i="4"/>
  <c r="X15" i="4"/>
  <c r="V15" i="4"/>
  <c r="T15" i="4"/>
  <c r="R15" i="4"/>
  <c r="P15" i="4"/>
  <c r="N15" i="4"/>
  <c r="L15" i="4"/>
  <c r="AD20" i="4"/>
  <c r="AB20" i="4"/>
  <c r="Z20" i="4"/>
  <c r="X20" i="4"/>
  <c r="V20" i="4"/>
  <c r="T20" i="4"/>
  <c r="R20" i="4"/>
  <c r="P20" i="4"/>
  <c r="N20" i="4"/>
  <c r="L20" i="4"/>
  <c r="AC8" i="4"/>
  <c r="AA8" i="4"/>
  <c r="Y8" i="4"/>
  <c r="W8" i="4"/>
  <c r="U8" i="4"/>
  <c r="S8" i="4"/>
  <c r="Q8" i="4"/>
  <c r="O8" i="4"/>
  <c r="M8" i="4"/>
  <c r="K8" i="4"/>
  <c r="AC6" i="4"/>
  <c r="AC7" i="4" s="1"/>
  <c r="AA6" i="4"/>
  <c r="AA7" i="4" s="1"/>
  <c r="Y6" i="4"/>
  <c r="Y7" i="4" s="1"/>
  <c r="W6" i="4"/>
  <c r="W7" i="4" s="1"/>
  <c r="S6" i="4"/>
  <c r="S7" i="4" s="1"/>
  <c r="Q6" i="4"/>
  <c r="Q7" i="4" s="1"/>
  <c r="O6" i="4"/>
  <c r="O7" i="4" s="1"/>
  <c r="M6" i="4"/>
  <c r="M7" i="4" s="1"/>
  <c r="K6" i="4"/>
  <c r="K7" i="4" s="1"/>
  <c r="K20" i="4"/>
  <c r="AC18" i="4"/>
  <c r="AA18" i="4"/>
  <c r="Y18" i="4"/>
  <c r="W18" i="4"/>
  <c r="U18" i="4"/>
  <c r="S18" i="4"/>
  <c r="Q18" i="4"/>
  <c r="O18" i="4"/>
  <c r="M18" i="4"/>
  <c r="K18" i="4"/>
  <c r="G18" i="4"/>
  <c r="O22" i="1" l="1" a="1"/>
  <c r="O22" i="1" s="1"/>
  <c r="N22" i="1" a="1"/>
  <c r="N22" i="1" s="1"/>
  <c r="U22" i="1" a="1"/>
  <c r="U22" i="1" s="1"/>
  <c r="T22" i="1" a="1"/>
  <c r="T22" i="1" s="1"/>
  <c r="X22" i="1" a="1"/>
  <c r="X22" i="1" s="1"/>
  <c r="W22" i="1" a="1"/>
  <c r="W22" i="1" s="1"/>
  <c r="B22" i="1" a="1"/>
  <c r="B22" i="1" s="1"/>
  <c r="C22" i="1" a="1"/>
  <c r="C22" i="1" s="1"/>
  <c r="I22" i="1" a="1"/>
  <c r="I22" i="1" s="1"/>
  <c r="H22" i="1" a="1"/>
  <c r="H22" i="1" s="1"/>
  <c r="R22" i="1" a="1"/>
  <c r="R22" i="1" s="1"/>
  <c r="Q22" i="1" a="1"/>
  <c r="Q22" i="1" s="1"/>
  <c r="AG22" i="1" a="1"/>
  <c r="AG22" i="1" s="1"/>
  <c r="AF22" i="1" a="1"/>
  <c r="AF22" i="1" s="1"/>
  <c r="AJ22" i="1" a="1"/>
  <c r="AJ22" i="1" s="1"/>
  <c r="AI22" i="1" a="1"/>
  <c r="AI22" i="1" s="1"/>
  <c r="L22" i="1" a="1"/>
  <c r="L22" i="1" s="1"/>
  <c r="K22" i="1" a="1"/>
  <c r="K22" i="1" s="1"/>
  <c r="AA22" i="1" a="1"/>
  <c r="AA22" i="1" s="1"/>
  <c r="Z22" i="1" a="1"/>
  <c r="Z22" i="1" s="1"/>
  <c r="AD22" i="1" a="1"/>
  <c r="AD22" i="1" s="1"/>
  <c r="AC22" i="1" a="1"/>
  <c r="AC22" i="1" s="1"/>
  <c r="F22" i="1" a="1"/>
  <c r="F22" i="1" s="1"/>
  <c r="E22" i="1" a="1"/>
  <c r="E22" i="1" s="1"/>
  <c r="K15" i="4"/>
  <c r="M15" i="4"/>
  <c r="O15" i="4" l="1"/>
  <c r="A4" i="4"/>
  <c r="A2" i="4"/>
  <c r="AA4" i="4" l="1"/>
  <c r="W4" i="4"/>
  <c r="S4" i="4"/>
  <c r="O4" i="4"/>
  <c r="K4" i="4"/>
  <c r="AA2" i="4"/>
  <c r="W2" i="4"/>
  <c r="S2" i="4"/>
  <c r="O2" i="4"/>
  <c r="K2" i="4"/>
  <c r="Q15" i="4"/>
  <c r="AD29" i="4"/>
  <c r="AB29" i="4"/>
  <c r="Z29" i="4"/>
  <c r="X29" i="4"/>
  <c r="V29" i="4"/>
  <c r="T29" i="4"/>
  <c r="R29" i="4"/>
  <c r="P29" i="4"/>
  <c r="N29" i="4"/>
  <c r="L29" i="4"/>
  <c r="J29" i="4"/>
  <c r="C57" i="1"/>
  <c r="H29" i="4" s="1"/>
  <c r="H32" i="4" l="1"/>
  <c r="S15" i="4"/>
  <c r="D4" i="4"/>
  <c r="I20" i="4"/>
  <c r="G20" i="4"/>
  <c r="I18" i="4"/>
  <c r="I13" i="4"/>
  <c r="I8" i="4"/>
  <c r="I6" i="4"/>
  <c r="I7" i="4" s="1"/>
  <c r="J20" i="4"/>
  <c r="G8" i="4"/>
  <c r="G6" i="4"/>
  <c r="G7" i="4" s="1"/>
  <c r="I2" i="4"/>
  <c r="C23" i="1" l="1"/>
  <c r="C24" i="1" s="1"/>
  <c r="H20" i="4"/>
  <c r="AC2" i="4"/>
  <c r="Y2" i="4"/>
  <c r="U2" i="4"/>
  <c r="Q2" i="4"/>
  <c r="M2" i="4"/>
  <c r="U15" i="4"/>
  <c r="G9" i="4"/>
  <c r="B72" i="1"/>
  <c r="C39" i="1" l="1"/>
  <c r="C40" i="1"/>
  <c r="W15" i="4"/>
  <c r="H21" i="4" l="1"/>
  <c r="G23" i="4"/>
  <c r="AC23" i="4"/>
  <c r="AA22" i="4"/>
  <c r="AD21" i="4"/>
  <c r="Z21" i="4"/>
  <c r="X21" i="4"/>
  <c r="R21" i="4"/>
  <c r="L21" i="4"/>
  <c r="G21" i="4"/>
  <c r="Y21" i="4"/>
  <c r="W21" i="4"/>
  <c r="U21" i="4"/>
  <c r="S21" i="4"/>
  <c r="Q21" i="4"/>
  <c r="O21" i="4"/>
  <c r="M21" i="4"/>
  <c r="K21" i="4"/>
  <c r="I21" i="4"/>
  <c r="AC9" i="4"/>
  <c r="Y9" i="4"/>
  <c r="U9" i="4"/>
  <c r="Q9" i="4"/>
  <c r="M9" i="4"/>
  <c r="AA9" i="4"/>
  <c r="W9" i="4"/>
  <c r="S9" i="4"/>
  <c r="O9" i="4"/>
  <c r="K9" i="4"/>
  <c r="AC21" i="4"/>
  <c r="AA21" i="4"/>
  <c r="Y15" i="4"/>
  <c r="I9" i="4"/>
  <c r="H23" i="4" l="1"/>
  <c r="H22" i="4"/>
  <c r="Z23" i="4"/>
  <c r="J22" i="4"/>
  <c r="N22" i="4"/>
  <c r="P22" i="4"/>
  <c r="T22" i="4"/>
  <c r="V22" i="4"/>
  <c r="J23" i="4"/>
  <c r="N23" i="4"/>
  <c r="R23" i="4"/>
  <c r="X23" i="4"/>
  <c r="AB23" i="4"/>
  <c r="J21" i="4"/>
  <c r="N21" i="4"/>
  <c r="P21" i="4"/>
  <c r="T21" i="4"/>
  <c r="V21" i="4"/>
  <c r="AB21" i="4"/>
  <c r="R22" i="4"/>
  <c r="X22" i="4"/>
  <c r="Z22" i="4"/>
  <c r="AD22" i="4"/>
  <c r="AC22" i="4"/>
  <c r="G24" i="4"/>
  <c r="L22" i="4"/>
  <c r="V23" i="4"/>
  <c r="AD23" i="4"/>
  <c r="I23" i="4"/>
  <c r="K22" i="4"/>
  <c r="M22" i="4"/>
  <c r="O23" i="4"/>
  <c r="Q23" i="4"/>
  <c r="S23" i="4"/>
  <c r="U23" i="4"/>
  <c r="W23" i="4"/>
  <c r="Y23" i="4"/>
  <c r="AA23" i="4"/>
  <c r="L23" i="4"/>
  <c r="P23" i="4"/>
  <c r="T23" i="4"/>
  <c r="AB22" i="4"/>
  <c r="I22" i="4"/>
  <c r="K23" i="4"/>
  <c r="M23" i="4"/>
  <c r="O22" i="4"/>
  <c r="Q22" i="4"/>
  <c r="S22" i="4"/>
  <c r="U22" i="4"/>
  <c r="W22" i="4"/>
  <c r="Y22" i="4"/>
  <c r="G22" i="4"/>
  <c r="AA15" i="4"/>
  <c r="I15" i="4"/>
  <c r="H15" i="4"/>
  <c r="G15" i="4"/>
  <c r="A19" i="3"/>
  <c r="A18" i="3"/>
  <c r="A17" i="3"/>
  <c r="A16" i="3"/>
  <c r="A15" i="3"/>
  <c r="A14" i="3"/>
  <c r="A13" i="3"/>
  <c r="A12" i="3"/>
  <c r="A11" i="3"/>
  <c r="A10" i="3"/>
  <c r="A9" i="3"/>
  <c r="A8" i="3"/>
  <c r="A7" i="3"/>
  <c r="A6" i="3"/>
  <c r="A5" i="3"/>
  <c r="A4" i="3"/>
  <c r="A3" i="3"/>
  <c r="A2" i="3"/>
  <c r="M25" i="4" l="1"/>
  <c r="W25" i="4"/>
  <c r="S25" i="4"/>
  <c r="O25" i="4"/>
  <c r="I25" i="4"/>
  <c r="AC25" i="4"/>
  <c r="AA25" i="4"/>
  <c r="Y25" i="4"/>
  <c r="U25" i="4"/>
  <c r="Q25" i="4"/>
  <c r="K25" i="4"/>
  <c r="Z24" i="4"/>
  <c r="X24" i="4"/>
  <c r="T24" i="4"/>
  <c r="L24" i="4"/>
  <c r="R24" i="4"/>
  <c r="AC24" i="4"/>
  <c r="U24" i="4"/>
  <c r="M24" i="4"/>
  <c r="W24" i="4"/>
  <c r="O24" i="4"/>
  <c r="V24" i="4"/>
  <c r="P25" i="4"/>
  <c r="AB24" i="4"/>
  <c r="X25" i="4"/>
  <c r="R25" i="4"/>
  <c r="J25" i="4"/>
  <c r="Y24" i="4"/>
  <c r="Q24" i="4"/>
  <c r="I24" i="4"/>
  <c r="AA24" i="4"/>
  <c r="S24" i="4"/>
  <c r="K24" i="4"/>
  <c r="Z25" i="4"/>
  <c r="L25" i="4"/>
  <c r="AD24" i="4"/>
  <c r="N24" i="4"/>
  <c r="G25" i="4"/>
  <c r="AC15" i="4"/>
  <c r="J24" i="4" l="1"/>
  <c r="C48" i="1"/>
  <c r="H24" i="4" s="1"/>
  <c r="N25" i="4"/>
  <c r="AB25" i="4"/>
  <c r="AD25" i="4"/>
  <c r="T25" i="4"/>
  <c r="V25" i="4"/>
  <c r="P24" i="4"/>
  <c r="N26" i="4"/>
  <c r="AD26" i="4"/>
  <c r="Z26" i="4"/>
  <c r="J26" i="4"/>
  <c r="R26" i="4"/>
  <c r="V26" i="4"/>
  <c r="K26" i="4"/>
  <c r="O26" i="4"/>
  <c r="S26" i="4"/>
  <c r="AA26" i="4"/>
  <c r="M26" i="4"/>
  <c r="Y26" i="4"/>
  <c r="W26" i="4"/>
  <c r="I26" i="4"/>
  <c r="Q26" i="4"/>
  <c r="U26" i="4"/>
  <c r="AC26" i="4"/>
  <c r="AB26" i="4"/>
  <c r="L26" i="4"/>
  <c r="T26" i="4"/>
  <c r="X26" i="4"/>
  <c r="P26" i="4"/>
  <c r="G26" i="4"/>
  <c r="H26" i="4" l="1"/>
  <c r="H25" i="4"/>
  <c r="C37" i="1"/>
  <c r="G27" i="4"/>
  <c r="AC27" i="4"/>
  <c r="U27" i="4"/>
  <c r="Q27" i="4"/>
  <c r="I27" i="4"/>
  <c r="Y27" i="4"/>
  <c r="M27" i="4"/>
  <c r="AA27" i="4"/>
  <c r="W27" i="4"/>
  <c r="S27" i="4"/>
  <c r="O27" i="4"/>
  <c r="K27" i="4"/>
  <c r="AD27" i="4"/>
  <c r="J15" i="4"/>
  <c r="H27" i="4" l="1"/>
  <c r="C58" i="1"/>
  <c r="C59" i="1" s="1"/>
  <c r="K28" i="4"/>
  <c r="S28" i="4"/>
  <c r="W28" i="4"/>
  <c r="M28" i="4"/>
  <c r="Y28" i="4"/>
  <c r="I28" i="4"/>
  <c r="Q28" i="4"/>
  <c r="U28" i="4"/>
  <c r="AC28" i="4"/>
  <c r="O28" i="4"/>
  <c r="AA28" i="4"/>
  <c r="AD28" i="4"/>
  <c r="L27" i="4"/>
  <c r="P27" i="4"/>
  <c r="X27" i="4"/>
  <c r="N27" i="4"/>
  <c r="J27" i="4"/>
  <c r="V27" i="4"/>
  <c r="T27" i="4"/>
  <c r="AB27" i="4"/>
  <c r="Z27" i="4"/>
  <c r="R27" i="4"/>
  <c r="C61" i="1" l="1"/>
  <c r="B65" i="1" s="1"/>
  <c r="C62" i="1"/>
  <c r="H28" i="4"/>
  <c r="V28" i="4"/>
  <c r="J28" i="4"/>
  <c r="R28" i="4"/>
  <c r="Z28" i="4"/>
  <c r="AB28" i="4"/>
  <c r="T28" i="4"/>
  <c r="N28" i="4"/>
  <c r="X28" i="4"/>
  <c r="P28" i="4"/>
  <c r="L28" i="4"/>
  <c r="C63" i="1" l="1"/>
  <c r="B71" i="1"/>
  <c r="B73" i="1" s="1"/>
  <c r="B75" i="1" s="1"/>
  <c r="H30" i="4"/>
  <c r="H33" i="4"/>
  <c r="H31" i="4"/>
  <c r="S38" i="4" l="1"/>
  <c r="W38" i="4"/>
  <c r="O38" i="4"/>
  <c r="AA38" i="4"/>
  <c r="K38" i="4"/>
  <c r="G38" i="4"/>
  <c r="H35" i="4"/>
  <c r="B66" i="1"/>
  <c r="AA41" i="4" l="1"/>
  <c r="K41" i="4"/>
  <c r="W41" i="4"/>
  <c r="G41" i="4"/>
  <c r="S41" i="4"/>
  <c r="O4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Doudna, Danise - DCF</author>
  </authors>
  <commentList>
    <comment ref="A1" authorId="0" shapeId="0" xr:uid="{5B38948B-763A-4434-81F9-0B8ABEEB2972}">
      <text>
        <r>
          <rPr>
            <sz val="9"/>
            <color indexed="81"/>
            <rFont val="Tahoma"/>
            <family val="2"/>
          </rPr>
          <t>Update this page with new FPLs.
Navigate to the Formulas tab to update the Name Manager cell references.</t>
        </r>
      </text>
    </comment>
    <comment ref="D1" authorId="0" shapeId="0" xr:uid="{3E9456D7-529A-44CF-9C71-9E1DA4823340}">
      <text>
        <r>
          <rPr>
            <sz val="9"/>
            <color indexed="81"/>
            <rFont val="Tahoma"/>
            <family val="2"/>
          </rPr>
          <t>For the W-2 Overpayment Worksheet tab:
Update F19 with the new D cell reference with the FPL dollar amount and copy the formula over to the other pages. 
=IF(F10="Select","",VLOOKUP(F7&amp;F10,FPL!$A$2:$D$157,4,0))</t>
        </r>
      </text>
    </comment>
    <comment ref="F1" authorId="0" shapeId="0" xr:uid="{92C67386-1027-49FA-AF5F-8FB7E09D51E9}">
      <text>
        <r>
          <rPr>
            <b/>
            <sz val="9"/>
            <color indexed="81"/>
            <rFont val="Tahoma"/>
            <family val="2"/>
          </rPr>
          <t>Doudna, Danise - DCF:</t>
        </r>
        <r>
          <rPr>
            <sz val="9"/>
            <color indexed="81"/>
            <rFont val="Tahoma"/>
            <family val="2"/>
          </rPr>
          <t xml:space="preserve">
Drop down reference for unlink.</t>
        </r>
      </text>
    </comment>
    <comment ref="H1" authorId="0" shapeId="0" xr:uid="{6290A3E6-1BF3-4D3B-A270-2FA66B21AAC3}">
      <text>
        <r>
          <rPr>
            <b/>
            <sz val="9"/>
            <color indexed="81"/>
            <rFont val="Tahoma"/>
            <family val="2"/>
          </rPr>
          <t>Doudna, Danise - DCF:</t>
        </r>
        <r>
          <rPr>
            <sz val="9"/>
            <color indexed="81"/>
            <rFont val="Tahoma"/>
            <family val="2"/>
          </rPr>
          <t xml:space="preserve">
Indirect references for calculator to worksheet linked.</t>
        </r>
      </text>
    </comment>
  </commentList>
</comments>
</file>

<file path=xl/sharedStrings.xml><?xml version="1.0" encoding="utf-8"?>
<sst xmlns="http://schemas.openxmlformats.org/spreadsheetml/2006/main" count="2427" uniqueCount="295">
  <si>
    <t>Year</t>
  </si>
  <si>
    <t>Time Limit Month</t>
  </si>
  <si>
    <t>Days Count</t>
  </si>
  <si>
    <t>Daily Rate</t>
  </si>
  <si>
    <t>Corrected</t>
  </si>
  <si>
    <t>Participant Name:</t>
  </si>
  <si>
    <t>Case Number:</t>
  </si>
  <si>
    <t>W-2 Agency Contact Information: Name/Address/Phone/Email</t>
  </si>
  <si>
    <t>Original</t>
  </si>
  <si>
    <t>Date:</t>
  </si>
  <si>
    <t>Participation Period</t>
  </si>
  <si>
    <t>Helper</t>
  </si>
  <si>
    <t>Placement</t>
  </si>
  <si>
    <t>Days</t>
  </si>
  <si>
    <t>Base Placement Amount</t>
  </si>
  <si>
    <t>January</t>
  </si>
  <si>
    <t>CSJ</t>
  </si>
  <si>
    <t xml:space="preserve">February </t>
  </si>
  <si>
    <t>CS1</t>
  </si>
  <si>
    <t xml:space="preserve">March </t>
  </si>
  <si>
    <t>CS2</t>
  </si>
  <si>
    <t xml:space="preserve">April </t>
  </si>
  <si>
    <t>CS3</t>
  </si>
  <si>
    <t xml:space="preserve">May </t>
  </si>
  <si>
    <t>W2T</t>
  </si>
  <si>
    <t xml:space="preserve">June </t>
  </si>
  <si>
    <t>CMC</t>
  </si>
  <si>
    <t xml:space="preserve">July </t>
  </si>
  <si>
    <t>ARP</t>
  </si>
  <si>
    <t>August</t>
  </si>
  <si>
    <t>CMF</t>
  </si>
  <si>
    <t xml:space="preserve">September </t>
  </si>
  <si>
    <t>CMF+</t>
  </si>
  <si>
    <t xml:space="preserve">October </t>
  </si>
  <si>
    <t>CMJ</t>
  </si>
  <si>
    <t xml:space="preserve">November </t>
  </si>
  <si>
    <t>CMP</t>
  </si>
  <si>
    <t xml:space="preserve">December </t>
  </si>
  <si>
    <t>CMU</t>
  </si>
  <si>
    <t>None</t>
  </si>
  <si>
    <t>FPL Year</t>
  </si>
  <si>
    <t>W-2 Group Size</t>
  </si>
  <si>
    <t>Monthly 115% FPL</t>
  </si>
  <si>
    <t xml:space="preserve">W-2 Participation Period: </t>
  </si>
  <si>
    <t>Time Limit Month:</t>
  </si>
  <si>
    <t>Select</t>
  </si>
  <si>
    <t>Vehicle Asset(s)</t>
  </si>
  <si>
    <t>Enter</t>
  </si>
  <si>
    <t xml:space="preserve">₌    Total Asset(s) </t>
  </si>
  <si>
    <t>Asset Limit</t>
  </si>
  <si>
    <t>Passed Asset Limit test?</t>
  </si>
  <si>
    <t>Earned Income</t>
  </si>
  <si>
    <t xml:space="preserve">₌    Total Gross Income </t>
  </si>
  <si>
    <t>Gross Income Limit</t>
  </si>
  <si>
    <t>Passed Gross Limit test?</t>
  </si>
  <si>
    <t xml:space="preserve">Child Support Retained </t>
  </si>
  <si>
    <t xml:space="preserve">Original </t>
  </si>
  <si>
    <t xml:space="preserve">Corrected </t>
  </si>
  <si>
    <t>Actual Last Day in the Participation Period:</t>
  </si>
  <si>
    <t>Child Support Amount Retained</t>
  </si>
  <si>
    <t>Page 1</t>
  </si>
  <si>
    <t>Page 2</t>
  </si>
  <si>
    <t>Page 3</t>
  </si>
  <si>
    <t>Page 4</t>
  </si>
  <si>
    <t>Page 5</t>
  </si>
  <si>
    <t>Page 6</t>
  </si>
  <si>
    <t xml:space="preserve"> - Prior Monthly Recoupment Amount Withheld</t>
  </si>
  <si>
    <t>Time Limit Year:</t>
  </si>
  <si>
    <t>Actual Days in the W-2 Placement for the Participation Period:</t>
  </si>
  <si>
    <t>Worker Contact Information: Name &amp; CARES ID</t>
  </si>
  <si>
    <t xml:space="preserve">W-2 Subtotal Underpaid </t>
  </si>
  <si>
    <t>W-2 Subtotal Overpaid</t>
  </si>
  <si>
    <t>W-2 Payment Calculations:</t>
  </si>
  <si>
    <t>Is the W-2 case currently open?</t>
  </si>
  <si>
    <t>Is the W-2 case in a Paid W-2 Placement?</t>
  </si>
  <si>
    <t>Number of months payments issued in error:</t>
  </si>
  <si>
    <t>Remaining Number of Months in the current W-2 Eligibility Period:</t>
  </si>
  <si>
    <t>Answers:</t>
  </si>
  <si>
    <t>Yes</t>
  </si>
  <si>
    <t>No</t>
  </si>
  <si>
    <t>N/A</t>
  </si>
  <si>
    <t xml:space="preserve"> - Drug Felon Penalty</t>
  </si>
  <si>
    <t xml:space="preserve"> - Learnfare Financial Penalty</t>
  </si>
  <si>
    <t>Field Name:</t>
  </si>
  <si>
    <t>Description:</t>
  </si>
  <si>
    <t>Enter the date of issuance that will go on the W-2 Payment Worksheet.</t>
  </si>
  <si>
    <t>Enter the name of the participant being issued the notice.</t>
  </si>
  <si>
    <t>Enter the Worker Name and CARES ID for the participant to contact with any questions.</t>
  </si>
  <si>
    <t>Page 1, 2, 3, 4, 5, 6:</t>
  </si>
  <si>
    <t>Page Header:</t>
  </si>
  <si>
    <t>Header for the W-2 Payment Calculation Section.</t>
  </si>
  <si>
    <t>Excel will populate the Daily Rate for the Full W-2 Participation Period based on the Time Limit Year, Full W-2 Participation Period, and W-2 Placement Type selected.</t>
  </si>
  <si>
    <t>Excel will compute and calculate the Actual W-2 Payment Amount Eligible for by multiplying the Daily Rate for the Full Participation Period and the Actual Days in the W-2 Placement for the Participation Period.</t>
  </si>
  <si>
    <t>Budget Type:</t>
  </si>
  <si>
    <t>Base W-2 Payment Amount</t>
  </si>
  <si>
    <t>_2019</t>
  </si>
  <si>
    <t>_2020</t>
  </si>
  <si>
    <t>_2021</t>
  </si>
  <si>
    <t>Applied Hours of Nonparticipation</t>
  </si>
  <si>
    <t>After W-2 Payment Issued - Hours of Nonparticipation</t>
  </si>
  <si>
    <t>After W-2 Payment Issued - Good Cause Hours Granted</t>
  </si>
  <si>
    <t>Enter the W-2 Agency Contact Information.</t>
  </si>
  <si>
    <t>References the W-2 Payment Calculator to the W-2 Overpayment Worksheet page.</t>
  </si>
  <si>
    <t>Linked to W-2 Overpayment Worksheet:</t>
  </si>
  <si>
    <t>Header for the W-2 Future Cost Savings (FSC) Section.</t>
  </si>
  <si>
    <t>Select Yes or No from the drop down list to answer the question.</t>
  </si>
  <si>
    <t>Excel will compute the Cumulative W-2 Overpayment Amount for each Time Limit month completed.</t>
  </si>
  <si>
    <t>Excel will compute the Number of months payments issued in error by Time Limit month completed.</t>
  </si>
  <si>
    <t>Cumulative W-2  Overpayment Amount:</t>
  </si>
  <si>
    <t>Cumulative W-2 Overpayment Amount:</t>
  </si>
  <si>
    <t>Excel will compute the average monthly W-2 Overpayment amount by Cumulative W-2 Overpayment Amount/Number of months payments issued in error.</t>
  </si>
  <si>
    <t>Excel will compute the W-2 FCS amount by Average Monthly W-2 Overpayment Amount x Remaining Number of Months in the current W-2 Eligibility Period.</t>
  </si>
  <si>
    <t>W-2 Overpayment Worksheet Line:</t>
  </si>
  <si>
    <t>Enter Vehicle Asset(s) amount from the Asset Information Summary page.</t>
  </si>
  <si>
    <t>Enter Other Asset(s) amount from the CWW Asset Information Summary page. Reminder: Vehicle Asset(s) must be separated out from all Other Asset(s) listed.</t>
  </si>
  <si>
    <t>Worksheet is populated with $2500. W-2 Manual 3.3.1.</t>
  </si>
  <si>
    <t>Excel will populate Pass/Fail by comparing Total Asset(s) and the Asset Limit.</t>
  </si>
  <si>
    <t>Select the Assistance Group Size from the drop down list. The drop down list is dynamic based on the Time Limit Year populated from the W-2 Payment Calculator.</t>
  </si>
  <si>
    <t>W-2 Assistance Group Size:</t>
  </si>
  <si>
    <t>Total and enter Earned Income from the CWW Employment Summary page.</t>
  </si>
  <si>
    <t>Total and enter Unearned Income from the CWW Unearned Income Summary page.</t>
  </si>
  <si>
    <t xml:space="preserve">Excel will compute the Total Gross Income by adding Earned Income and Unearned Income. </t>
  </si>
  <si>
    <t>Excel will compute the Total Asset(s) by adding the Vehicle Asset(s) and Other Asset(s).</t>
  </si>
  <si>
    <t>Excel will populate the Gross Income Limit when the Time Limit Year populates from the W-2 Payment Calculator and the W-2 Assistance Group size is selected.</t>
  </si>
  <si>
    <t>Excel will populate Pass/Fail by comparing Total Gross Income and Gross Income Limit.</t>
  </si>
  <si>
    <t>Excel will compute and populate the cumulative total of W-2 auxiliary to be issued based on the Corrected  Time Limit Months completed.</t>
  </si>
  <si>
    <t>Excel will compute and populate the cumulative total of W-2 overpayment to be recovered based on the Corrected Time Limit Months completed.</t>
  </si>
  <si>
    <t>W-2 Payment Calculator Section:</t>
  </si>
  <si>
    <t xml:space="preserve">Excel will compute the nonparticipation amount (round down hours) based on the Applied Hours of Nonparticipation for the Original column. </t>
  </si>
  <si>
    <t>Select the Time Limit Year from the drop down list. This is the year associated to the W-2 participation period.</t>
  </si>
  <si>
    <t>W-2 Placement Type at the end of the Participation Period:</t>
  </si>
  <si>
    <t>_2022</t>
  </si>
  <si>
    <t>W-2 Participation Period:</t>
  </si>
  <si>
    <t>Delayed</t>
  </si>
  <si>
    <t>W-2 Payment Cycle:</t>
  </si>
  <si>
    <t>Daily Rate for the Full W-2 Participation Period: (Hidden)</t>
  </si>
  <si>
    <t>Count of Days in the W-2 Participation Period: (Hidden)</t>
  </si>
  <si>
    <t>Actual Start Day in the Participation Period:</t>
  </si>
  <si>
    <t xml:space="preserve">Does this meet W-2 Policy 10.2.5.1 for CSJ or W2T Placement Type? Apply the last W-2 Placement Type in the Participation Period. The W-2 payment is not prorated when the W-2 Placement Type switches between a CSJ or W-2T or vice versa. Please review. </t>
  </si>
  <si>
    <t xml:space="preserve">Select the W-2 Payment Cycle from the drop down list. </t>
  </si>
  <si>
    <t>Excel will populate the Count of Days in the W-2 Participation Period based on the Time Limit Year and W-2 Participation Period selected.</t>
  </si>
  <si>
    <t>Excel will compute and populate the Count of Actual Days based on the Actual Start Day in the Participation Period and the Actual Last Day in the Participation Period.</t>
  </si>
  <si>
    <t xml:space="preserve">Select the W-2 Participation Period from the drop down list. Drop down is dynamic based on the W-2 Payment Cycle selected.
Excel will highlight the cell when there are duplicates. The W-2 Participation Period should only be listed once when determining the W-2 Payment, Auxiliary, or Overpayment Amounts. </t>
  </si>
  <si>
    <t xml:space="preserve">Excel will populate the Time Limit Month based on the Time Limit Year and W-2 Participation Period selected. 
This was previously known as the Benefit Month where the Time Limit Month is being used by the participant. </t>
  </si>
  <si>
    <t xml:space="preserve">Select the W-2 Placement Type from the drop down list.
Excel will highlight the cell red when there is a mismatch for CSJ and W-2T placement type or vice versa. 
When the cell is highlighted red, The W-2 payment must not be prorated when the W-2 Placement Type is a CSJ and W-2T or vice versa in the Original or Corrected column. The last W-2 Placement Type Amount would apply for the standard or delayed W-2 Participation Period. </t>
  </si>
  <si>
    <t xml:space="preserve">Excel will populate Yes or No in the Corrected Column for this question. Excel will highlight the cell red when Yes is returned. 
When the cell is highlighted red, The W-2 payment must not be prorated when the W-2 Placement Type is a CSJ and W-2T or vice versa in the Original or Corrected column. The last W-2 Placement Type Amount would apply for the standard or delayed W-2 Participation Period. </t>
  </si>
  <si>
    <t xml:space="preserve">Enter the After W-2 Payment Issued - Good Cause Hours Granted (0.5 amount allowed) in the Corrected column. </t>
  </si>
  <si>
    <t>Excel will compute the corrected nonparticipation amount (round down hours).</t>
  </si>
  <si>
    <t>Excel will compute the Adjusted Hours of Nonparticipation for the Corrected column.</t>
  </si>
  <si>
    <t xml:space="preserve">Excel will compute the Adjusted Nonparticipation amount (round down hours)for the Corrected column. </t>
  </si>
  <si>
    <t>Excel will compute the Original Total W-2 Sanction Amount Applied for the Original column.</t>
  </si>
  <si>
    <t>Excel will compute the Corrected Total W-2 Sanction Amount for the Corrected column.</t>
  </si>
  <si>
    <t>Enter the Learnfare Financial Penalty amount. The entry will populate in the Corrected column. To override or change the Corrected column, enter the corrected Learnfare Financial Penalty amount.
Review the CWW School Enrollment for each child to determine the amount. 
Applies to CSJ, TMP, and W-2T placement. The minimum amount is $50 per month per child, not to exceed $150 per W-2 Assistance Group per month. W-2 Manual 16.4.1.
If the original amount was applied, refer to the CARES Mainframe Screen IQWD or CWW --&gt; W-2 Payment Issuance --&gt; Payment History --&gt; W-2 Payment Details.</t>
  </si>
  <si>
    <t>Excel will compute the Corrected Good Cause amount (round up hours).</t>
  </si>
  <si>
    <t xml:space="preserve">Excel will compute the sub-total calculated W-2 under (-)/ over (+) payment. Underpayment will show as a negative amount owed to the participant. Overpayment will show as a positive amount the participant owes to DCF. </t>
  </si>
  <si>
    <t>Excel will populate the W-2 payment underpaid. Underpayment will show as a negative amount owed to the participant.</t>
  </si>
  <si>
    <t>Enter the Drug Felon Penalty amount for the Original column. The entry will populate in the Corrected column. To override or change the Corrected column, enter the corrected Drug Felon Penalty amount.
Review the CWW Drug Felon page to determine the amount. Applies to CSJ and W-2T placement. W-2 Manual 11.7.1.
The original applied Drug Felon Penalty amount can be found on CARES Mainframe Screen IQWD or  CWW --&gt; W-2 Payment Issuance --&gt; Payment History --&gt; W-2 Payment Details.</t>
  </si>
  <si>
    <t>Enter the Applied Hours of Nonparticipation (0.5 amount allowed) for the Original column. 
The original applied hours of nonparticipation amount can be found on CARES Mainframe Screen IQWD or  CWW --&gt; W-2 Payment Issuance --&gt; Payment History --&gt; W-2 Payment Details.</t>
  </si>
  <si>
    <t xml:space="preserve">Enter the After W-2 Payment Issued - Hours of Nonparticipation (0.5 amount allowed) for the Corrected column. </t>
  </si>
  <si>
    <t>Excel will populate the base W-2 Payment by the W-2 Placement Type selected.</t>
  </si>
  <si>
    <t>Base W-2 Payment by the W-2 Placement Type: (Hidden)</t>
  </si>
  <si>
    <t>Real Daily Rate</t>
  </si>
  <si>
    <t>Monthly</t>
  </si>
  <si>
    <t>Is the overpayment due to eligibility?</t>
  </si>
  <si>
    <t>Wisconsin Works (W-2) Payment Calculator and W-2 Overpayment Worksheet Directions</t>
  </si>
  <si>
    <t>Select Yes or No from the drop down list for the Corrected column. 
Definition of eligibility: Not eligible for the W-2 program due to nonfinancial or financial eligibility requirements.
Excel will require the Child Support Amount Retained field when Yes is selected. Follow additional steps below.</t>
  </si>
  <si>
    <t>W-2 Overpayment Worksheet Section:</t>
  </si>
  <si>
    <t>Sub-total of W-2 Overpayment Amount to be Recovered (Hidden)</t>
  </si>
  <si>
    <t>Sub-total Amount of the W-2 Payment Underpaid</t>
  </si>
  <si>
    <t>Calculation for Underpayment (Hidden)</t>
  </si>
  <si>
    <t>Calculation for Overpayment (Hidden)</t>
  </si>
  <si>
    <t>Sub-total Calculated W-2 Under (-)/Over (+) Payment  (Hidden)</t>
  </si>
  <si>
    <t>Enter the Prior Monthly Recoupment Amount Withheld. 
The original amount can be found on CARES Mainframe Screen IQWD or CWW --&gt; W-2 Payment Issuance --&gt; Payment History --&gt; W-2 Payment Details. 
This amount will not change since the recoupment has already occurred. BRITS tracks all recoupments. 
To override, enter the updated recoupment amount in the Original column. The Corrected column will reflect what has been entered in the Original column.</t>
  </si>
  <si>
    <t xml:space="preserve">Excel will compute the Sub-total Actual W-2 Payment Amount Eligible for - Original Total W-2 Sanction Amount Applied for the Original column. </t>
  </si>
  <si>
    <t xml:space="preserve">Excel will compute the Sub-total Actual W-2 Payment Amount Eligible for - Original Total W-2 Sanction Amount Applied for the Corrected column. </t>
  </si>
  <si>
    <t xml:space="preserve">Excel will populate the Sub-total of the W-2 Overpayment Amount to be Recovered in the Corrected column. </t>
  </si>
  <si>
    <t xml:space="preserve">Excel will populate the Sub-total of the W-2 Overpayment Amount to be Recovered - the CS Amount Retained in the Corrected column. </t>
  </si>
  <si>
    <t>Wisconsin Works (W-2) Future Cost Savings (FCS) Calculator - Manual</t>
  </si>
  <si>
    <t>Is the W-2 case in a Paid Placement?</t>
  </si>
  <si>
    <t>Cumulative Overpayment Amount</t>
  </si>
  <si>
    <t>Number of Months payments issued in error</t>
  </si>
  <si>
    <t>Average Monthly Overpayment Amount</t>
  </si>
  <si>
    <t xml:space="preserve">Remaining Number of Months of the current W-2 Eligibility Period </t>
  </si>
  <si>
    <t xml:space="preserve">FCS Amount 
</t>
  </si>
  <si>
    <t>Wisconsin Works (W-2) Future Cost Savings (FCS) Calculator Directions</t>
  </si>
  <si>
    <t>Excel will populate the Average Monthly Overpayment Amount using the Cumulative Overpayment Amount divide by Number of Months payments issued in error.</t>
  </si>
  <si>
    <t>Excel will populate the FCS Amount using the Average Overpayment Amount multiply by the Remianing Months of the current W-2 eligibility period.</t>
  </si>
  <si>
    <t>Enter the Cumulative Overpayment Amount listed from the W-2 Overpayment Worksheet 
(Note: This field is required.)</t>
  </si>
  <si>
    <t>Enter the Number of Months payments issued in error.
(Note: This field is required.)</t>
  </si>
  <si>
    <t>Enter the Remaining Number of Months of the current W-2 Eligibility Period. 
(Note: This field is required. The information can be found in CWW under the Override AG Renewal/Review Dates page.</t>
  </si>
  <si>
    <t>Enter the Actual Start Day in the Participation Period in MM/DD/YYYY format.
To override the Actual Start Day in the Corrected column, enter the Actual Start Day in MM/DD/YYYY format.</t>
  </si>
  <si>
    <t>W-2 Agency Contact Information:</t>
  </si>
  <si>
    <t>Enter the future remaining number of months in the current W-2 eligibility period by navigating to CWW under the Override AG Renewal/Review Dates page to determine the remaining months left in the current W-2 eligibility period.</t>
  </si>
  <si>
    <t>Worker Contact Info:</t>
  </si>
  <si>
    <t>Answer the following questions in order to calculate the FCS:</t>
  </si>
  <si>
    <t>Select Yes or No 
(Note: This field is required. If this is field is not entered, FCS will be incorrect.)</t>
  </si>
  <si>
    <t>Select Yes or No 
(Note: This field is required. if this is field is not entered, FCS will be incorrect.)</t>
  </si>
  <si>
    <t xml:space="preserve">Participant Name: </t>
  </si>
  <si>
    <t>_2023</t>
  </si>
  <si>
    <t>_2024</t>
  </si>
  <si>
    <t>Cumulative Total of W-2 Auxiliary to be issued from:</t>
  </si>
  <si>
    <t>Cumulative Total of W-2 Overpayment to be recovered from:</t>
  </si>
  <si>
    <t>Enter the case number (10-digit) for the participant. 
If the first number is a leading zero, enter ' before the 0 for excel to capture the leading 0.</t>
  </si>
  <si>
    <t>Vehicle Asset(s):</t>
  </si>
  <si>
    <t>Other Asset(s):</t>
  </si>
  <si>
    <t>Earned Income:</t>
  </si>
  <si>
    <t>Unearned Income:</t>
  </si>
  <si>
    <t>W-2 Future Cost Savings (FCS) Calculation:</t>
  </si>
  <si>
    <t xml:space="preserve">Yes </t>
  </si>
  <si>
    <t>Enter the Actual Last Day in the Participation Period in MM/DD/YYYY format. 
Excel will populate the last day of the month for the Delayed W-2 Payment Cycle. 
To override the Actual Last Day in the Corrected column, enter the Actual Last Day in MM/DD/YYYY format.</t>
  </si>
  <si>
    <t>_2025</t>
  </si>
  <si>
    <t>_2026</t>
  </si>
  <si>
    <t>_2027</t>
  </si>
  <si>
    <t>Delayed Cycle End Date</t>
  </si>
  <si>
    <t>FCS_33_67_68</t>
  </si>
  <si>
    <t>CalendarYear</t>
  </si>
  <si>
    <t>UnlinkCalendarYear</t>
  </si>
  <si>
    <t>Unlink_Delayed_Monthly</t>
  </si>
  <si>
    <t>W-2 Group Unlinked</t>
  </si>
  <si>
    <t>Time Limit Year (Hidden):</t>
  </si>
  <si>
    <t>+</t>
  </si>
  <si>
    <t>=</t>
  </si>
  <si>
    <t>-</t>
  </si>
  <si>
    <t>Other Asset(s)</t>
  </si>
  <si>
    <t xml:space="preserve">Total Asset(s) </t>
  </si>
  <si>
    <t>Unearned Income</t>
  </si>
  <si>
    <t xml:space="preserve">Total Gross Income </t>
  </si>
  <si>
    <t>Drug Felon Penalty</t>
  </si>
  <si>
    <t>Learnfare Penalty</t>
  </si>
  <si>
    <t>Nonparticipation Penalty</t>
  </si>
  <si>
    <t xml:space="preserve">Total W-2 Penalties </t>
  </si>
  <si>
    <t xml:space="preserve">Sub-total of W-2 Payment - W-2 Penalties </t>
  </si>
  <si>
    <t>Prior Monthly Recoupment Withheld</t>
  </si>
  <si>
    <t>Sub-total of W-2 Auxiliary Amount to be Issued</t>
  </si>
  <si>
    <t>Sub-total of W-2 Overpayment Amount to be Recovered</t>
  </si>
  <si>
    <t>12/16 to 1/15</t>
  </si>
  <si>
    <t>1/16 to 2/15</t>
  </si>
  <si>
    <t>2/16 to 3/15</t>
  </si>
  <si>
    <t>3/16 to 4/15</t>
  </si>
  <si>
    <t>4/16 to 5/15</t>
  </si>
  <si>
    <t>5/16 to 6/15</t>
  </si>
  <si>
    <t>6/16 to 7/15</t>
  </si>
  <si>
    <t>7/16 to 8/15</t>
  </si>
  <si>
    <t>8/16 to 9/15</t>
  </si>
  <si>
    <t>9/16 to 10/15</t>
  </si>
  <si>
    <t>10/16 to 11/15</t>
  </si>
  <si>
    <t>11/16 to 12/15</t>
  </si>
  <si>
    <t>1/16 to 1/31</t>
  </si>
  <si>
    <t>2/16 to 2/28</t>
  </si>
  <si>
    <t>2/16 to 2/29</t>
  </si>
  <si>
    <t>3/16 to 3/31</t>
  </si>
  <si>
    <t>4/16 to 4/30</t>
  </si>
  <si>
    <t>5/16 to 5/31</t>
  </si>
  <si>
    <t>6/16 to 6/30</t>
  </si>
  <si>
    <t>7/16 to 7/31</t>
  </si>
  <si>
    <t>8/16 to 8/31</t>
  </si>
  <si>
    <t>9/16 to 9/30</t>
  </si>
  <si>
    <t>10/16 to 10/31</t>
  </si>
  <si>
    <t>11/16 to 11/30</t>
  </si>
  <si>
    <t>12/16 to 12/31</t>
  </si>
  <si>
    <t>W-2 Payment Period Begin Date:</t>
  </si>
  <si>
    <t>W-2 Payment Period End Date:</t>
  </si>
  <si>
    <t>to</t>
  </si>
  <si>
    <t>Actual W-2 Payment Amount Eligible for (22 x 23):</t>
  </si>
  <si>
    <t xml:space="preserve"> - Applied Nonparticipation Amount (41 x $5)</t>
  </si>
  <si>
    <t>Adjusted Hours of Nonparticipation (41 + 43 - 45)</t>
  </si>
  <si>
    <t xml:space="preserve"> - Adjusted Nonparticipation Amount (47 x $5)</t>
  </si>
  <si>
    <t xml:space="preserve"> = Original Total W-2 Sanction Amount Applied (39 + 40 + 42)</t>
  </si>
  <si>
    <t xml:space="preserve"> = Corrected Total W-2 Sanction Amount  (39 + 40 + 42 + 44 - 46)</t>
  </si>
  <si>
    <t xml:space="preserve"> = Sub-total Actual W-2 Payment Amount Eligible for - W-2 Sanction Amount Applied (24 - 49)</t>
  </si>
  <si>
    <t xml:space="preserve"> = Sub-total Actual W-2 Payment Amount Eligible for - W-2 Sanction Amount Applied - W-2 Sanction Amount After W-2 Payment Issued (24 - 50)</t>
  </si>
  <si>
    <t xml:space="preserve">Sub-total of W-2 Overpayment Amount to be Recovered - CS Retained (61 - 36) </t>
  </si>
  <si>
    <t>Enter Begin Date</t>
  </si>
  <si>
    <t>Enter End Date</t>
  </si>
  <si>
    <t xml:space="preserve">Enter the W-2 Payment Period Begin Date in MM/DD/YYYY format. </t>
  </si>
  <si>
    <t xml:space="preserve">Enter the W-2 Payment Period End Date in MM/DD/YYYY format. </t>
  </si>
  <si>
    <t xml:space="preserve"> -  After W-2 Payment Issued - Nonparticipation Amount (43 x $5)</t>
  </si>
  <si>
    <t xml:space="preserve"> - After W-2 Payment Issued - Good Cause Amount (45 x $5)</t>
  </si>
  <si>
    <t>Enter 10-digit</t>
  </si>
  <si>
    <t>BRITS Referral Number:</t>
  </si>
  <si>
    <t>Enter the BRITS Referral Number.
If the first number is a leading zero, enter ' before the 0 for excel to capture the leading 0.</t>
  </si>
  <si>
    <t xml:space="preserve"> = Calculated W-2 Payment Amount Received - Recoupment Amount
(for Original: 51 - 37) (for Corrected: 52 - 37)</t>
  </si>
  <si>
    <t xml:space="preserve">Excel will populate Enter or $0 based on the answer to Is the overpayment due to eligibility?
Enter Child Support amount retained. Round up to the nearest whole number, if necessary. 
Log into KIDS to view the Participant Account Statement. Select the DIST transaction type. Review each Transaction Date/ Transaction Type: DIST, From Debt Class: CSUP, Amount Applied: [Value], and PA: R (Retained). Determine the Child Support amount retained for each period matching the W-2 participation period. 25% is retained for the W-2 program. 
This amount will adjust the W-2 overpayment amount determined.
Excel will populate the amount into the read only Corrected column to offset the W-2 overpayment amount. </t>
  </si>
  <si>
    <t xml:space="preserve">This workbook is a tool used to compute W-2 Payment(s) for 1 to 12 months for December 2019 to years 2020, 2021, 2022, 2023, 2024, 2025, and 2026. It will also accumulate auxiliaries and/or overpayments which may span for 1 to 12 months. Data entered into the W-2 Payment Calculator tab will transfer over to the W-2 Overpayment Worksheet tab. Also available is an unlinked W-2 Payment Calculator for the W-2 Overpayment Worksheet. The unlinked W-2 Overpayment Worksheet has drop downs that are dependent on each other before moving forward and auto calculation in certain fields based on the data entered. When navigating to certain fields, an Input Message appears to provide additional guidance. The Input Message is not locked and can be moved to another location on the active Excel worksheet. You must complete additional required actions such as creating the BRITS fraud referral creation and/or following your specific agency process before uploading the W-2 Overpayment Claim Worksheet in 90% scaling in PDF format into BRITS, creating the Claim in BRITS, and/or scanning documents into ECF. </t>
  </si>
  <si>
    <t xml:space="preserve">Excel will compute the Calucated W-2 payment amount in the Original and Corrected columns. </t>
  </si>
  <si>
    <t>Excel will compute and adjust any negative W-2 Payment Amount from line 54 to "0".</t>
  </si>
  <si>
    <t>Hidden (for Original: 51 - 37) (for Corrected: 52 - 37)</t>
  </si>
  <si>
    <t>DCF-F-5223-E (R. 03/2026)</t>
  </si>
  <si>
    <t xml:space="preserve">Actual W-2 Payment Issued </t>
  </si>
  <si>
    <t xml:space="preserve">Actual W-2 Payment </t>
  </si>
  <si>
    <t xml:space="preserve">Calculated W-2 Payment </t>
  </si>
  <si>
    <t>Enter the Actual W-2 Payment Issued + Recoupment Amount Withheld.
Log into CARES Mainframe. Navigate (TRAN) to CARES Mainframe Screen IQAF/IQWD and PARMS: (Case Number) or  CWW --&gt; W-2 Payment Issuance.
Enter the Original W-2 payment that was issued.
Excel will populate the payment entered in the Original column into the Corrected column. The Corrected column is read only.</t>
  </si>
  <si>
    <t>TimeLimitYear</t>
  </si>
  <si>
    <t>W-2 FCS Amount to be entered in BRITS W-2 Post Investigation tab (73 x 74):</t>
  </si>
  <si>
    <t>Average Monthly W-2 Overpayment Amount (71/72):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</si>
</sst>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2" formatCode="_(&quot;$&quot;* #,##0_);_(&quot;$&quot;* \(#,##0\);_(&quot;$&quot;* &quot;-&quot;_);_(@_)"/>
    <numFmt numFmtId="44" formatCode="_(&quot;$&quot;* #,##0.00_);_(&quot;$&quot;* \(#,##0.00\);_(&quot;$&quot;* &quot;-&quot;??_);_(@_)"/>
    <numFmt numFmtId="164" formatCode="&quot;$&quot;#,##0"/>
    <numFmt numFmtId="165" formatCode="_(&quot;$&quot;* #,##0_);_(&quot;$&quot;* \(#,##0\);_(&quot;$&quot;* 0_);_(@_)"/>
    <numFmt numFmtId="166" formatCode="#,##0.0"/>
    <numFmt numFmtId="167" formatCode="0.0"/>
    <numFmt numFmtId="168" formatCode="&quot;$&quot;#,##0;[Red]&quot;$&quot;#,##0"/>
    <numFmt numFmtId="169" formatCode="&quot;$&quot;#,##0.00"/>
  </numFmts>
  <fonts count="23" x14ac:knownFonts="1">
    <font>
      <sz val="11"/>
      <color theme="1"/>
      <name val="Calibri"/>
      <family val="2"/>
      <scheme val="minor"/>
    </font>
    <font>
      <sz val="8"/>
      <name val="Calibri"/>
      <family val="2"/>
      <scheme val="minor"/>
    </font>
    <font>
      <b/>
      <sz val="11"/>
      <color theme="1"/>
      <name val="Roboto"/>
    </font>
    <font>
      <sz val="11"/>
      <color theme="1"/>
      <name val="Roboto"/>
    </font>
    <font>
      <sz val="11"/>
      <name val="Roboto"/>
    </font>
    <font>
      <b/>
      <sz val="20"/>
      <color theme="1"/>
      <name val="Roboto"/>
    </font>
    <font>
      <sz val="11"/>
      <color rgb="FF000000"/>
      <name val="Roboto"/>
    </font>
    <font>
      <b/>
      <sz val="11"/>
      <color theme="1"/>
      <name val="Garamond"/>
      <family val="1"/>
    </font>
    <font>
      <sz val="11"/>
      <color theme="1"/>
      <name val="Garamond"/>
      <family val="1"/>
    </font>
    <font>
      <sz val="11"/>
      <name val="Garamond"/>
      <family val="1"/>
    </font>
    <font>
      <b/>
      <sz val="16"/>
      <color theme="1"/>
      <name val="Roboto"/>
    </font>
    <font>
      <sz val="11"/>
      <color theme="0"/>
      <name val="Roboto"/>
    </font>
    <font>
      <sz val="11"/>
      <color theme="0"/>
      <name val="Garamond"/>
      <family val="1"/>
    </font>
    <font>
      <sz val="9"/>
      <color indexed="81"/>
      <name val="Tahoma"/>
      <family val="2"/>
    </font>
    <font>
      <b/>
      <sz val="9"/>
      <color indexed="81"/>
      <name val="Tahoma"/>
      <family val="2"/>
    </font>
    <font>
      <b/>
      <sz val="11"/>
      <name val="Arial"/>
      <family val="2"/>
    </font>
    <font>
      <b/>
      <sz val="11"/>
      <color theme="1"/>
      <name val="Arial"/>
      <family val="2"/>
    </font>
    <font>
      <sz val="11"/>
      <color theme="1"/>
      <name val="Arial"/>
      <family val="2"/>
    </font>
    <font>
      <sz val="11"/>
      <name val="Arial"/>
      <family val="2"/>
    </font>
    <font>
      <sz val="8"/>
      <color theme="1"/>
      <name val="Arial"/>
      <family val="2"/>
    </font>
    <font>
      <sz val="8"/>
      <name val="Arial"/>
      <family val="2"/>
    </font>
    <font>
      <sz val="10"/>
      <name val="Arial"/>
      <family val="2"/>
    </font>
    <font>
      <b/>
      <sz val="12"/>
      <color theme="1"/>
      <name val="Arial"/>
      <family val="2"/>
    </font>
  </fonts>
  <fills count="5">
    <fill>
      <patternFill patternType="none"/>
    </fill>
    <fill>
      <patternFill patternType="gray125"/>
    </fill>
    <fill>
      <patternFill patternType="solid">
        <fgColor rgb="FFFFFF00"/>
        <bgColor indexed="64"/>
      </patternFill>
    </fill>
    <fill>
      <patternFill patternType="solid">
        <fgColor rgb="FF2162AE"/>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s>
  <cellStyleXfs count="1">
    <xf numFmtId="0" fontId="0" fillId="0" borderId="0"/>
  </cellStyleXfs>
  <cellXfs count="482">
    <xf numFmtId="0" fontId="0" fillId="0" borderId="0" xfId="0"/>
    <xf numFmtId="0" fontId="3" fillId="0" borderId="0" xfId="0" applyFont="1"/>
    <xf numFmtId="0" fontId="3" fillId="0" borderId="0" xfId="0" applyFont="1" applyBorder="1"/>
    <xf numFmtId="0" fontId="3" fillId="0" borderId="0" xfId="0" applyFont="1" applyAlignment="1">
      <alignment horizontal="center" vertical="center"/>
    </xf>
    <xf numFmtId="0" fontId="3" fillId="0" borderId="1" xfId="0" applyFont="1" applyBorder="1" applyAlignment="1">
      <alignment horizontal="left" vertical="center"/>
    </xf>
    <xf numFmtId="0" fontId="2" fillId="0" borderId="2" xfId="0" applyFont="1" applyBorder="1" applyAlignment="1">
      <alignment wrapText="1"/>
    </xf>
    <xf numFmtId="0" fontId="3" fillId="0" borderId="0" xfId="0" applyFont="1" applyAlignment="1">
      <alignment wrapText="1"/>
    </xf>
    <xf numFmtId="0" fontId="3" fillId="0" borderId="1" xfId="0" applyFont="1" applyBorder="1" applyAlignment="1">
      <alignment horizontal="left" vertical="center" wrapText="1"/>
    </xf>
    <xf numFmtId="0" fontId="2" fillId="0" borderId="3" xfId="0" applyFont="1" applyBorder="1" applyAlignment="1">
      <alignment wrapText="1"/>
    </xf>
    <xf numFmtId="0" fontId="3" fillId="0" borderId="0" xfId="0" applyFont="1" applyAlignment="1">
      <alignment horizontal="left" vertical="center" wrapText="1"/>
    </xf>
    <xf numFmtId="0" fontId="2" fillId="0" borderId="1" xfId="0" applyFont="1" applyBorder="1" applyAlignment="1">
      <alignment horizontal="left" vertical="center" wrapText="1"/>
    </xf>
    <xf numFmtId="0" fontId="3" fillId="0" borderId="3" xfId="0" applyFont="1" applyBorder="1" applyAlignment="1">
      <alignment horizontal="left" vertical="center" wrapText="1"/>
    </xf>
    <xf numFmtId="0" fontId="2" fillId="0" borderId="1" xfId="0" applyFont="1" applyBorder="1" applyAlignment="1">
      <alignment horizontal="left" vertical="center"/>
    </xf>
    <xf numFmtId="0" fontId="8" fillId="0" borderId="1" xfId="0" applyFont="1" applyBorder="1"/>
    <xf numFmtId="0" fontId="8" fillId="0" borderId="0" xfId="0" applyFont="1"/>
    <xf numFmtId="0" fontId="8" fillId="0" borderId="1" xfId="0" applyFont="1" applyBorder="1" applyAlignment="1">
      <alignment horizontal="center"/>
    </xf>
    <xf numFmtId="0" fontId="8" fillId="0" borderId="1" xfId="0" applyFont="1" applyBorder="1" applyAlignment="1">
      <alignment horizontal="center" vertical="center"/>
    </xf>
    <xf numFmtId="164" fontId="8" fillId="0" borderId="1" xfId="0" applyNumberFormat="1" applyFont="1" applyBorder="1" applyAlignment="1">
      <alignment horizontal="center" vertical="center"/>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0" fontId="3" fillId="0" borderId="0" xfId="0" applyFont="1" applyBorder="1" applyProtection="1">
      <protection hidden="1"/>
    </xf>
    <xf numFmtId="0" fontId="3" fillId="0" borderId="0" xfId="0" applyFont="1" applyProtection="1">
      <protection hidden="1"/>
    </xf>
    <xf numFmtId="164" fontId="8" fillId="0" borderId="1" xfId="0" applyNumberFormat="1" applyFont="1" applyBorder="1" applyAlignment="1" applyProtection="1">
      <alignment horizontal="center" vertical="center"/>
      <protection hidden="1"/>
    </xf>
    <xf numFmtId="0" fontId="4" fillId="0" borderId="0" xfId="0" applyFont="1" applyBorder="1" applyProtection="1">
      <protection hidden="1"/>
    </xf>
    <xf numFmtId="0" fontId="2" fillId="0" borderId="3" xfId="0" applyFont="1" applyBorder="1" applyAlignment="1">
      <alignment vertical="center" wrapText="1"/>
    </xf>
    <xf numFmtId="0" fontId="3" fillId="0" borderId="2" xfId="0" applyFont="1" applyBorder="1" applyAlignment="1">
      <alignment horizontal="center" vertical="center"/>
    </xf>
    <xf numFmtId="0" fontId="2" fillId="0" borderId="3" xfId="0" applyFont="1" applyBorder="1" applyAlignment="1">
      <alignment horizontal="left" wrapText="1"/>
    </xf>
    <xf numFmtId="0" fontId="6" fillId="0" borderId="1" xfId="0" applyFont="1" applyBorder="1" applyAlignment="1">
      <alignment horizontal="left" vertical="center" wrapText="1"/>
    </xf>
    <xf numFmtId="0" fontId="3" fillId="0" borderId="3" xfId="0" applyFont="1" applyBorder="1" applyAlignment="1">
      <alignment wrapText="1"/>
    </xf>
    <xf numFmtId="0" fontId="2" fillId="0" borderId="2" xfId="0" applyFont="1" applyBorder="1"/>
    <xf numFmtId="0" fontId="3" fillId="0" borderId="2" xfId="0" applyFont="1" applyBorder="1" applyAlignment="1">
      <alignment wrapText="1"/>
    </xf>
    <xf numFmtId="168" fontId="3" fillId="0" borderId="2" xfId="0" applyNumberFormat="1" applyFont="1" applyBorder="1" applyAlignment="1">
      <alignment horizontal="left" vertical="center" wrapText="1"/>
    </xf>
    <xf numFmtId="0" fontId="3" fillId="0" borderId="0" xfId="0" applyFont="1" applyAlignment="1">
      <alignment horizont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2" fillId="0" borderId="0" xfId="0" applyFont="1" applyBorder="1" applyProtection="1">
      <protection hidden="1"/>
    </xf>
    <xf numFmtId="0" fontId="8" fillId="0" borderId="0" xfId="0" applyFont="1" applyBorder="1" applyProtection="1">
      <protection hidden="1"/>
    </xf>
    <xf numFmtId="164" fontId="8" fillId="0" borderId="0" xfId="0" applyNumberFormat="1" applyFont="1" applyBorder="1" applyProtection="1">
      <protection hidden="1"/>
    </xf>
    <xf numFmtId="0" fontId="8" fillId="0" borderId="0" xfId="0" applyNumberFormat="1" applyFont="1" applyBorder="1" applyProtection="1">
      <protection hidden="1"/>
    </xf>
    <xf numFmtId="164" fontId="8" fillId="0" borderId="0" xfId="0" applyNumberFormat="1" applyFont="1" applyFill="1" applyBorder="1" applyProtection="1">
      <protection hidden="1"/>
    </xf>
    <xf numFmtId="167" fontId="8" fillId="0" borderId="0" xfId="0" applyNumberFormat="1" applyFont="1" applyBorder="1" applyAlignment="1" applyProtection="1">
      <alignment horizontal="right"/>
      <protection hidden="1"/>
    </xf>
    <xf numFmtId="164" fontId="8" fillId="0" borderId="0" xfId="0" applyNumberFormat="1" applyFont="1" applyBorder="1" applyAlignment="1" applyProtection="1">
      <alignment horizontal="right"/>
      <protection hidden="1"/>
    </xf>
    <xf numFmtId="166" fontId="8" fillId="0" borderId="0" xfId="0" applyNumberFormat="1" applyFont="1" applyBorder="1" applyAlignment="1" applyProtection="1">
      <alignment horizontal="right"/>
      <protection hidden="1"/>
    </xf>
    <xf numFmtId="164" fontId="8" fillId="0" borderId="0" xfId="0" applyNumberFormat="1" applyFont="1" applyBorder="1" applyAlignment="1" applyProtection="1">
      <alignment horizontal="left"/>
      <protection hidden="1"/>
    </xf>
    <xf numFmtId="164" fontId="9" fillId="0" borderId="0" xfId="0" applyNumberFormat="1" applyFont="1" applyBorder="1" applyProtection="1">
      <protection hidden="1"/>
    </xf>
    <xf numFmtId="0" fontId="3" fillId="0" borderId="0" xfId="0" applyFont="1" applyFill="1" applyBorder="1" applyAlignment="1" applyProtection="1">
      <alignment wrapText="1"/>
      <protection hidden="1"/>
    </xf>
    <xf numFmtId="0" fontId="3" fillId="0" borderId="0" xfId="0" applyFont="1" applyFill="1" applyBorder="1" applyProtection="1">
      <protection hidden="1"/>
    </xf>
    <xf numFmtId="0" fontId="2" fillId="0" borderId="3" xfId="0" applyFont="1" applyFill="1" applyBorder="1" applyAlignment="1" applyProtection="1">
      <alignment wrapText="1"/>
      <protection hidden="1"/>
    </xf>
    <xf numFmtId="0" fontId="3" fillId="0" borderId="3" xfId="0" applyFont="1" applyFill="1" applyBorder="1" applyAlignment="1" applyProtection="1">
      <alignment wrapText="1"/>
      <protection hidden="1"/>
    </xf>
    <xf numFmtId="0" fontId="4" fillId="0" borderId="3" xfId="0" applyFont="1" applyFill="1" applyBorder="1" applyAlignment="1" applyProtection="1">
      <alignment wrapText="1"/>
      <protection hidden="1"/>
    </xf>
    <xf numFmtId="0" fontId="3" fillId="0" borderId="7" xfId="0" applyFont="1" applyBorder="1" applyAlignment="1">
      <alignment horizontal="left" vertical="center" wrapText="1"/>
    </xf>
    <xf numFmtId="0" fontId="3" fillId="0" borderId="8" xfId="0" applyFont="1" applyBorder="1" applyAlignment="1">
      <alignment horizontal="center" vertical="center"/>
    </xf>
    <xf numFmtId="0" fontId="3" fillId="0" borderId="4" xfId="0" applyFont="1" applyBorder="1" applyAlignment="1">
      <alignment horizontal="left" vertical="center" wrapText="1"/>
    </xf>
    <xf numFmtId="0" fontId="3" fillId="0" borderId="9" xfId="0" applyFont="1" applyBorder="1" applyAlignment="1">
      <alignment horizontal="center" vertical="center"/>
    </xf>
    <xf numFmtId="0" fontId="3" fillId="0" borderId="6" xfId="0" applyFont="1" applyBorder="1" applyAlignment="1">
      <alignment horizontal="left" vertical="center" wrapText="1"/>
    </xf>
    <xf numFmtId="0" fontId="3" fillId="0" borderId="6" xfId="0" applyFont="1" applyBorder="1" applyAlignment="1">
      <alignment horizontal="center" vertical="center"/>
    </xf>
    <xf numFmtId="0" fontId="3" fillId="0" borderId="10" xfId="0" applyFont="1" applyBorder="1" applyAlignment="1">
      <alignment horizontal="left" vertical="center" wrapText="1"/>
    </xf>
    <xf numFmtId="0" fontId="3" fillId="0" borderId="11"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Fill="1" applyBorder="1" applyAlignment="1" applyProtection="1">
      <alignment horizontal="left" vertical="center" wrapText="1"/>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0" fontId="3" fillId="0" borderId="1" xfId="0" applyFont="1" applyBorder="1" applyAlignment="1">
      <alignment horizontal="left" vertical="center" wrapText="1"/>
    </xf>
    <xf numFmtId="0" fontId="2" fillId="0" borderId="0" xfId="0" applyFont="1" applyBorder="1" applyAlignment="1" applyProtection="1">
      <alignment horizontal="center"/>
      <protection hidden="1"/>
    </xf>
    <xf numFmtId="0" fontId="2" fillId="0" borderId="1" xfId="0" applyFont="1" applyBorder="1" applyAlignment="1" applyProtection="1">
      <alignment horizontal="center"/>
      <protection hidden="1"/>
    </xf>
    <xf numFmtId="14" fontId="8" fillId="0" borderId="0" xfId="0" applyNumberFormat="1" applyFont="1" applyBorder="1" applyProtection="1">
      <protection hidden="1"/>
    </xf>
    <xf numFmtId="0" fontId="8" fillId="0" borderId="2" xfId="0" applyFont="1" applyBorder="1" applyProtection="1">
      <protection hidden="1"/>
    </xf>
    <xf numFmtId="0" fontId="8" fillId="0" borderId="2" xfId="0" applyFont="1" applyBorder="1" applyProtection="1">
      <protection locked="0" hidden="1"/>
    </xf>
    <xf numFmtId="0" fontId="8" fillId="0" borderId="1" xfId="0" applyFont="1" applyBorder="1" applyProtection="1">
      <protection hidden="1"/>
    </xf>
    <xf numFmtId="164" fontId="8" fillId="0" borderId="1" xfId="0" applyNumberFormat="1" applyFont="1" applyBorder="1" applyProtection="1">
      <protection hidden="1"/>
    </xf>
    <xf numFmtId="164" fontId="8" fillId="0" borderId="2" xfId="0" applyNumberFormat="1" applyFont="1" applyBorder="1" applyProtection="1">
      <protection hidden="1"/>
    </xf>
    <xf numFmtId="0" fontId="8" fillId="0" borderId="1" xfId="0" applyNumberFormat="1" applyFont="1" applyBorder="1" applyProtection="1">
      <protection hidden="1"/>
    </xf>
    <xf numFmtId="0" fontId="8" fillId="0" borderId="2" xfId="0" applyNumberFormat="1" applyFont="1" applyBorder="1" applyProtection="1">
      <protection hidden="1"/>
    </xf>
    <xf numFmtId="164" fontId="8" fillId="0" borderId="1" xfId="0" applyNumberFormat="1" applyFont="1" applyFill="1" applyBorder="1" applyProtection="1">
      <protection hidden="1"/>
    </xf>
    <xf numFmtId="164" fontId="8" fillId="0" borderId="2" xfId="0" applyNumberFormat="1" applyFont="1" applyFill="1" applyBorder="1" applyProtection="1">
      <protection hidden="1"/>
    </xf>
    <xf numFmtId="164" fontId="8" fillId="0" borderId="1" xfId="0" applyNumberFormat="1" applyFont="1" applyFill="1" applyBorder="1" applyAlignment="1" applyProtection="1">
      <alignment horizontal="right"/>
      <protection hidden="1"/>
    </xf>
    <xf numFmtId="164" fontId="8" fillId="0" borderId="2" xfId="0" applyNumberFormat="1" applyFont="1" applyFill="1" applyBorder="1" applyAlignment="1" applyProtection="1">
      <alignment horizontal="right"/>
      <protection locked="0" hidden="1"/>
    </xf>
    <xf numFmtId="164" fontId="8" fillId="0" borderId="1" xfId="0" applyNumberFormat="1" applyFont="1" applyBorder="1" applyAlignment="1" applyProtection="1">
      <alignment horizontal="right"/>
      <protection hidden="1"/>
    </xf>
    <xf numFmtId="164" fontId="8" fillId="0" borderId="2" xfId="0" applyNumberFormat="1" applyFont="1" applyBorder="1" applyAlignment="1" applyProtection="1">
      <alignment horizontal="right"/>
      <protection locked="0" hidden="1"/>
    </xf>
    <xf numFmtId="164" fontId="8" fillId="0" borderId="1" xfId="0" applyNumberFormat="1" applyFont="1" applyFill="1" applyBorder="1" applyAlignment="1" applyProtection="1">
      <alignment horizontal="right"/>
      <protection locked="0" hidden="1"/>
    </xf>
    <xf numFmtId="164" fontId="8" fillId="0" borderId="2" xfId="0" applyNumberFormat="1" applyFont="1" applyBorder="1" applyAlignment="1" applyProtection="1">
      <alignment horizontal="right"/>
      <protection hidden="1"/>
    </xf>
    <xf numFmtId="164" fontId="9" fillId="0" borderId="1" xfId="0" applyNumberFormat="1" applyFont="1" applyBorder="1" applyAlignment="1" applyProtection="1">
      <alignment horizontal="right"/>
      <protection locked="0" hidden="1"/>
    </xf>
    <xf numFmtId="164" fontId="9" fillId="0" borderId="2" xfId="0" applyNumberFormat="1" applyFont="1" applyBorder="1" applyAlignment="1" applyProtection="1">
      <alignment horizontal="right"/>
      <protection locked="0" hidden="1"/>
    </xf>
    <xf numFmtId="167" fontId="8" fillId="0" borderId="1" xfId="0" applyNumberFormat="1" applyFont="1" applyBorder="1" applyAlignment="1" applyProtection="1">
      <alignment horizontal="right"/>
      <protection locked="0" hidden="1"/>
    </xf>
    <xf numFmtId="0" fontId="11" fillId="3" borderId="3" xfId="0" applyFont="1" applyFill="1" applyBorder="1" applyAlignment="1" applyProtection="1">
      <alignment wrapText="1"/>
      <protection hidden="1"/>
    </xf>
    <xf numFmtId="1" fontId="8" fillId="0" borderId="1" xfId="0" applyNumberFormat="1" applyFont="1" applyFill="1" applyBorder="1" applyAlignment="1" applyProtection="1">
      <alignment horizontal="right"/>
      <protection hidden="1"/>
    </xf>
    <xf numFmtId="167" fontId="12" fillId="3" borderId="2" xfId="0" applyNumberFormat="1" applyFont="1" applyFill="1" applyBorder="1" applyAlignment="1" applyProtection="1">
      <alignment horizontal="right"/>
      <protection locked="0" hidden="1"/>
    </xf>
    <xf numFmtId="164" fontId="8" fillId="0" borderId="2" xfId="0" applyNumberFormat="1" applyFont="1" applyFill="1" applyBorder="1" applyAlignment="1" applyProtection="1">
      <alignment horizontal="right"/>
      <protection hidden="1"/>
    </xf>
    <xf numFmtId="166" fontId="8" fillId="0" borderId="1" xfId="0" applyNumberFormat="1" applyFont="1" applyFill="1" applyBorder="1" applyAlignment="1" applyProtection="1">
      <alignment horizontal="right"/>
      <protection hidden="1"/>
    </xf>
    <xf numFmtId="166" fontId="12" fillId="3" borderId="2" xfId="0" applyNumberFormat="1" applyFont="1" applyFill="1" applyBorder="1" applyAlignment="1" applyProtection="1">
      <alignment horizontal="right"/>
      <protection locked="0" hidden="1"/>
    </xf>
    <xf numFmtId="166" fontId="8" fillId="0" borderId="1" xfId="0" applyNumberFormat="1" applyFont="1" applyBorder="1" applyAlignment="1" applyProtection="1">
      <alignment horizontal="right"/>
      <protection hidden="1"/>
    </xf>
    <xf numFmtId="166" fontId="8" fillId="0" borderId="2" xfId="0" applyNumberFormat="1" applyFont="1" applyBorder="1" applyAlignment="1" applyProtection="1">
      <alignment horizontal="right"/>
      <protection hidden="1"/>
    </xf>
    <xf numFmtId="164" fontId="8" fillId="0" borderId="1" xfId="0" applyNumberFormat="1" applyFont="1" applyBorder="1" applyAlignment="1" applyProtection="1">
      <alignment horizontal="right"/>
      <protection locked="0" hidden="1"/>
    </xf>
    <xf numFmtId="165" fontId="8" fillId="0" borderId="1" xfId="0" applyNumberFormat="1" applyFont="1" applyBorder="1" applyAlignment="1" applyProtection="1">
      <alignment horizontal="right"/>
      <protection hidden="1"/>
    </xf>
    <xf numFmtId="164" fontId="8" fillId="0" borderId="2" xfId="0" applyNumberFormat="1" applyFont="1" applyBorder="1" applyAlignment="1" applyProtection="1">
      <alignment horizontal="left"/>
      <protection hidden="1"/>
    </xf>
    <xf numFmtId="165" fontId="8" fillId="0" borderId="1" xfId="0" applyNumberFormat="1" applyFont="1" applyFill="1" applyBorder="1" applyAlignment="1" applyProtection="1">
      <alignment horizontal="right"/>
      <protection hidden="1"/>
    </xf>
    <xf numFmtId="0" fontId="2" fillId="0" borderId="2" xfId="0" applyFont="1" applyFill="1" applyBorder="1" applyProtection="1">
      <protection hidden="1"/>
    </xf>
    <xf numFmtId="0" fontId="3" fillId="0" borderId="3" xfId="0" applyFont="1" applyFill="1" applyBorder="1" applyAlignment="1" applyProtection="1">
      <alignment horizontal="left" vertical="center" wrapText="1"/>
      <protection hidden="1"/>
    </xf>
    <xf numFmtId="0" fontId="8" fillId="0" borderId="1" xfId="0" applyFont="1" applyBorder="1" applyAlignment="1" applyProtection="1">
      <alignment horizontal="center"/>
      <protection hidden="1"/>
    </xf>
    <xf numFmtId="164" fontId="8" fillId="0" borderId="1" xfId="0" applyNumberFormat="1" applyFont="1" applyBorder="1" applyAlignment="1" applyProtection="1">
      <alignment horizontal="center"/>
      <protection hidden="1"/>
    </xf>
    <xf numFmtId="0" fontId="2" fillId="0" borderId="3" xfId="0" applyFont="1" applyBorder="1" applyProtection="1">
      <protection hidden="1"/>
    </xf>
    <xf numFmtId="0" fontId="2" fillId="0" borderId="2" xfId="0" applyFont="1" applyBorder="1" applyProtection="1">
      <protection hidden="1"/>
    </xf>
    <xf numFmtId="0" fontId="8" fillId="0" borderId="3" xfId="0" applyFont="1" applyBorder="1" applyProtection="1">
      <protection locked="0" hidden="1"/>
    </xf>
    <xf numFmtId="164" fontId="8" fillId="0" borderId="3" xfId="0" applyNumberFormat="1" applyFont="1" applyBorder="1" applyProtection="1">
      <protection hidden="1"/>
    </xf>
    <xf numFmtId="0" fontId="8" fillId="0" borderId="3" xfId="0" applyNumberFormat="1" applyFont="1" applyBorder="1" applyProtection="1">
      <protection hidden="1"/>
    </xf>
    <xf numFmtId="164" fontId="8" fillId="0" borderId="3" xfId="0" applyNumberFormat="1" applyFont="1" applyFill="1" applyBorder="1" applyProtection="1">
      <protection hidden="1"/>
    </xf>
    <xf numFmtId="164" fontId="8" fillId="0" borderId="3" xfId="0" applyNumberFormat="1" applyFont="1" applyFill="1" applyBorder="1" applyAlignment="1" applyProtection="1">
      <alignment horizontal="right"/>
      <protection hidden="1"/>
    </xf>
    <xf numFmtId="164" fontId="8" fillId="0" borderId="3" xfId="0" applyNumberFormat="1" applyFont="1" applyBorder="1" applyAlignment="1" applyProtection="1">
      <alignment horizontal="right"/>
      <protection hidden="1"/>
    </xf>
    <xf numFmtId="164" fontId="8" fillId="0" borderId="3" xfId="0" applyNumberFormat="1" applyFont="1" applyFill="1" applyBorder="1" applyAlignment="1" applyProtection="1">
      <alignment horizontal="right"/>
      <protection locked="0" hidden="1"/>
    </xf>
    <xf numFmtId="164" fontId="9" fillId="0" borderId="3" xfId="0" applyNumberFormat="1" applyFont="1" applyBorder="1" applyAlignment="1" applyProtection="1">
      <alignment horizontal="right"/>
      <protection locked="0" hidden="1"/>
    </xf>
    <xf numFmtId="167" fontId="8" fillId="0" borderId="3" xfId="0" applyNumberFormat="1" applyFont="1" applyBorder="1" applyAlignment="1" applyProtection="1">
      <alignment horizontal="right"/>
      <protection locked="0" hidden="1"/>
    </xf>
    <xf numFmtId="167" fontId="8" fillId="0" borderId="2" xfId="0" applyNumberFormat="1" applyFont="1" applyBorder="1" applyAlignment="1" applyProtection="1">
      <alignment horizontal="right"/>
      <protection locked="0" hidden="1"/>
    </xf>
    <xf numFmtId="1" fontId="8" fillId="0" borderId="3" xfId="0" applyNumberFormat="1" applyFont="1" applyFill="1" applyBorder="1" applyAlignment="1" applyProtection="1">
      <alignment horizontal="right"/>
      <protection hidden="1"/>
    </xf>
    <xf numFmtId="166" fontId="8" fillId="0" borderId="3" xfId="0" applyNumberFormat="1" applyFont="1" applyFill="1" applyBorder="1" applyAlignment="1" applyProtection="1">
      <alignment horizontal="right"/>
      <protection hidden="1"/>
    </xf>
    <xf numFmtId="166" fontId="8" fillId="0" borderId="3" xfId="0" applyNumberFormat="1" applyFont="1" applyBorder="1" applyAlignment="1" applyProtection="1">
      <alignment horizontal="right"/>
      <protection hidden="1"/>
    </xf>
    <xf numFmtId="164" fontId="8" fillId="0" borderId="3" xfId="0" applyNumberFormat="1" applyFont="1" applyBorder="1" applyAlignment="1" applyProtection="1">
      <alignment horizontal="right"/>
      <protection locked="0" hidden="1"/>
    </xf>
    <xf numFmtId="165" fontId="8" fillId="0" borderId="3" xfId="0" applyNumberFormat="1" applyFont="1" applyBorder="1" applyAlignment="1" applyProtection="1">
      <alignment horizontal="right"/>
      <protection hidden="1"/>
    </xf>
    <xf numFmtId="165" fontId="8" fillId="0" borderId="3" xfId="0" applyNumberFormat="1" applyFont="1" applyFill="1" applyBorder="1" applyAlignment="1" applyProtection="1">
      <alignment horizontal="right"/>
      <protection hidden="1"/>
    </xf>
    <xf numFmtId="1" fontId="8" fillId="0" borderId="3" xfId="0" applyNumberFormat="1" applyFont="1" applyBorder="1" applyAlignment="1" applyProtection="1">
      <alignment horizontal="right"/>
      <protection hidden="1"/>
    </xf>
    <xf numFmtId="0" fontId="3" fillId="0" borderId="3"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3" fillId="0" borderId="3" xfId="0" applyFont="1" applyBorder="1" applyAlignment="1" applyProtection="1">
      <alignment horizontal="left" vertical="center" wrapText="1"/>
      <protection hidden="1"/>
    </xf>
    <xf numFmtId="0" fontId="3" fillId="0" borderId="2" xfId="0" applyFont="1" applyBorder="1" applyAlignment="1" applyProtection="1">
      <alignment horizontal="left" vertical="center" wrapText="1"/>
      <protection hidden="1"/>
    </xf>
    <xf numFmtId="0" fontId="3" fillId="0" borderId="0" xfId="0" applyFont="1" applyAlignment="1" applyProtection="1">
      <alignment wrapText="1"/>
      <protection hidden="1"/>
    </xf>
    <xf numFmtId="0" fontId="2" fillId="0" borderId="0" xfId="0" applyFont="1" applyProtection="1">
      <protection hidden="1"/>
    </xf>
    <xf numFmtId="0" fontId="2" fillId="0" borderId="1" xfId="0" applyFont="1" applyFill="1" applyBorder="1" applyAlignment="1" applyProtection="1">
      <alignment horizontal="center"/>
      <protection hidden="1"/>
    </xf>
    <xf numFmtId="0" fontId="2" fillId="0" borderId="0" xfId="0" applyFont="1" applyFill="1" applyBorder="1" applyAlignment="1" applyProtection="1">
      <alignment horizontal="center"/>
      <protection hidden="1"/>
    </xf>
    <xf numFmtId="0" fontId="2" fillId="0" borderId="0" xfId="0" applyFont="1" applyBorder="1" applyAlignment="1" applyProtection="1">
      <alignment horizontal="right"/>
      <protection hidden="1"/>
    </xf>
    <xf numFmtId="0" fontId="2" fillId="0" borderId="1" xfId="0" applyFont="1" applyBorder="1" applyProtection="1">
      <protection hidden="1"/>
    </xf>
    <xf numFmtId="0" fontId="2" fillId="0" borderId="1" xfId="0" applyFont="1" applyBorder="1" applyAlignment="1" applyProtection="1">
      <alignment horizontal="center" vertical="center"/>
      <protection hidden="1"/>
    </xf>
    <xf numFmtId="14" fontId="8" fillId="0" borderId="1" xfId="0" applyNumberFormat="1" applyFont="1" applyFill="1" applyBorder="1" applyAlignment="1" applyProtection="1">
      <alignment horizontal="left" vertical="center"/>
      <protection hidden="1"/>
    </xf>
    <xf numFmtId="14" fontId="8" fillId="0" borderId="1" xfId="0" applyNumberFormat="1" applyFont="1" applyFill="1" applyBorder="1" applyAlignment="1" applyProtection="1">
      <alignment horizontal="right" vertical="center"/>
      <protection hidden="1"/>
    </xf>
    <xf numFmtId="0" fontId="8" fillId="0" borderId="0" xfId="0" applyFont="1" applyProtection="1">
      <protection hidden="1"/>
    </xf>
    <xf numFmtId="0" fontId="8" fillId="0" borderId="1" xfId="0" applyNumberFormat="1" applyFont="1" applyFill="1" applyBorder="1" applyAlignment="1" applyProtection="1">
      <alignment vertical="center"/>
      <protection hidden="1"/>
    </xf>
    <xf numFmtId="49" fontId="8" fillId="0" borderId="1" xfId="0" applyNumberFormat="1" applyFont="1" applyFill="1" applyBorder="1" applyAlignment="1" applyProtection="1">
      <alignment horizontal="left" vertical="center"/>
      <protection hidden="1"/>
    </xf>
    <xf numFmtId="0" fontId="8" fillId="0" borderId="1" xfId="0" applyFont="1" applyFill="1" applyBorder="1" applyAlignment="1" applyProtection="1">
      <alignment horizontal="center" vertical="center"/>
      <protection hidden="1"/>
    </xf>
    <xf numFmtId="0" fontId="8" fillId="0" borderId="0" xfId="0" applyFont="1" applyFill="1" applyBorder="1" applyAlignment="1" applyProtection="1">
      <alignment horizontal="center" vertical="center"/>
      <protection hidden="1"/>
    </xf>
    <xf numFmtId="0" fontId="8" fillId="0" borderId="1" xfId="0" applyNumberFormat="1" applyFont="1" applyFill="1" applyBorder="1" applyAlignment="1" applyProtection="1">
      <alignment horizontal="center" vertical="center"/>
      <protection hidden="1"/>
    </xf>
    <xf numFmtId="0" fontId="8" fillId="0" borderId="1" xfId="0" applyFont="1" applyFill="1" applyBorder="1" applyAlignment="1" applyProtection="1">
      <alignment horizontal="left"/>
      <protection hidden="1"/>
    </xf>
    <xf numFmtId="14" fontId="8" fillId="0" borderId="0" xfId="0" applyNumberFormat="1" applyFont="1" applyFill="1" applyBorder="1" applyAlignment="1" applyProtection="1">
      <alignment horizontal="right" vertical="center"/>
      <protection hidden="1"/>
    </xf>
    <xf numFmtId="44" fontId="8" fillId="0" borderId="1" xfId="0" applyNumberFormat="1" applyFont="1" applyBorder="1" applyAlignment="1" applyProtection="1">
      <alignment horizontal="center" vertical="center"/>
      <protection hidden="1"/>
    </xf>
    <xf numFmtId="14" fontId="8" fillId="0" borderId="0" xfId="0" applyNumberFormat="1" applyFont="1" applyBorder="1" applyAlignment="1" applyProtection="1">
      <alignment horizontal="right"/>
      <protection hidden="1"/>
    </xf>
    <xf numFmtId="0" fontId="8" fillId="0" borderId="1" xfId="0" applyFont="1" applyBorder="1" applyAlignment="1" applyProtection="1">
      <alignment vertical="center"/>
      <protection hidden="1"/>
    </xf>
    <xf numFmtId="14" fontId="8" fillId="2" borderId="2" xfId="0" applyNumberFormat="1" applyFont="1" applyFill="1" applyBorder="1" applyAlignment="1" applyProtection="1">
      <alignment horizontal="left" vertical="center"/>
      <protection hidden="1"/>
    </xf>
    <xf numFmtId="49" fontId="8" fillId="2" borderId="1" xfId="0" applyNumberFormat="1" applyFont="1" applyFill="1" applyBorder="1" applyAlignment="1" applyProtection="1">
      <alignment horizontal="left" vertical="center"/>
      <protection hidden="1"/>
    </xf>
    <xf numFmtId="14" fontId="8" fillId="0" borderId="1" xfId="0" applyNumberFormat="1" applyFont="1" applyFill="1" applyBorder="1" applyAlignment="1" applyProtection="1">
      <alignment vertical="center"/>
      <protection hidden="1"/>
    </xf>
    <xf numFmtId="14" fontId="8" fillId="0" borderId="2" xfId="0" applyNumberFormat="1" applyFont="1" applyFill="1" applyBorder="1" applyAlignment="1" applyProtection="1">
      <alignment horizontal="left" vertical="center"/>
      <protection hidden="1"/>
    </xf>
    <xf numFmtId="0" fontId="8" fillId="0" borderId="0" xfId="0" applyFont="1" applyAlignment="1" applyProtection="1">
      <alignment horizontal="right"/>
      <protection hidden="1"/>
    </xf>
    <xf numFmtId="0" fontId="3" fillId="0" borderId="0" xfId="0" applyFont="1" applyAlignment="1" applyProtection="1">
      <alignment vertical="center"/>
      <protection hidden="1"/>
    </xf>
    <xf numFmtId="0" fontId="3" fillId="0" borderId="0" xfId="0" applyFont="1" applyAlignment="1" applyProtection="1">
      <alignment horizontal="left"/>
      <protection hidden="1"/>
    </xf>
    <xf numFmtId="0" fontId="3" fillId="0" borderId="0" xfId="0" applyFont="1" applyAlignment="1" applyProtection="1">
      <alignment horizontal="right"/>
      <protection hidden="1"/>
    </xf>
    <xf numFmtId="0" fontId="8" fillId="0" borderId="1" xfId="0" applyFont="1" applyBorder="1" applyAlignment="1" applyProtection="1">
      <alignment horizontal="center" vertical="center"/>
      <protection hidden="1"/>
    </xf>
    <xf numFmtId="14" fontId="8" fillId="0" borderId="1" xfId="0" applyNumberFormat="1" applyFont="1" applyFill="1" applyBorder="1" applyAlignment="1" applyProtection="1">
      <alignment horizontal="right"/>
      <protection hidden="1"/>
    </xf>
    <xf numFmtId="0" fontId="8" fillId="0" borderId="0" xfId="0" applyFont="1" applyFill="1" applyAlignment="1" applyProtection="1">
      <alignment horizontal="right"/>
      <protection hidden="1"/>
    </xf>
    <xf numFmtId="0" fontId="3" fillId="0" borderId="0" xfId="0" applyFont="1" applyFill="1" applyAlignment="1" applyProtection="1">
      <alignment horizontal="right"/>
      <protection hidden="1"/>
    </xf>
    <xf numFmtId="164" fontId="8" fillId="0" borderId="0" xfId="0" applyNumberFormat="1" applyFont="1" applyFill="1" applyBorder="1" applyAlignment="1" applyProtection="1">
      <alignment horizontal="right"/>
      <protection hidden="1"/>
    </xf>
    <xf numFmtId="164" fontId="9" fillId="0" borderId="0" xfId="0" applyNumberFormat="1" applyFont="1" applyBorder="1" applyAlignment="1" applyProtection="1">
      <alignment horizontal="right"/>
      <protection hidden="1"/>
    </xf>
    <xf numFmtId="14" fontId="8" fillId="0" borderId="0" xfId="0" applyNumberFormat="1" applyFont="1" applyBorder="1" applyAlignment="1" applyProtection="1">
      <alignment wrapText="1"/>
      <protection hidden="1"/>
    </xf>
    <xf numFmtId="0" fontId="8" fillId="0" borderId="0" xfId="0" applyNumberFormat="1" applyFont="1" applyBorder="1" applyAlignment="1" applyProtection="1">
      <alignment wrapText="1"/>
      <protection hidden="1"/>
    </xf>
    <xf numFmtId="1" fontId="8" fillId="0" borderId="0" xfId="0" applyNumberFormat="1" applyFont="1" applyBorder="1" applyAlignment="1" applyProtection="1">
      <alignment wrapText="1"/>
      <protection hidden="1"/>
    </xf>
    <xf numFmtId="49" fontId="8" fillId="0" borderId="0" xfId="0" applyNumberFormat="1" applyFont="1" applyBorder="1" applyAlignment="1" applyProtection="1">
      <alignment wrapText="1"/>
      <protection hidden="1"/>
    </xf>
    <xf numFmtId="0" fontId="4" fillId="0" borderId="0" xfId="0" applyFont="1" applyFill="1" applyBorder="1" applyAlignment="1" applyProtection="1">
      <alignment vertical="center" wrapText="1"/>
      <protection hidden="1"/>
    </xf>
    <xf numFmtId="14" fontId="8" fillId="0" borderId="3" xfId="0" applyNumberFormat="1" applyFont="1" applyBorder="1" applyProtection="1">
      <protection locked="0" hidden="1"/>
    </xf>
    <xf numFmtId="164" fontId="8" fillId="0" borderId="1" xfId="0" applyNumberFormat="1" applyFont="1" applyBorder="1" applyProtection="1">
      <protection locked="0" hidden="1"/>
    </xf>
    <xf numFmtId="164" fontId="8" fillId="0" borderId="2" xfId="0" applyNumberFormat="1" applyFont="1" applyBorder="1" applyProtection="1">
      <protection locked="0" hidden="1"/>
    </xf>
    <xf numFmtId="0" fontId="3" fillId="0" borderId="12" xfId="0" applyFont="1" applyBorder="1" applyAlignment="1">
      <alignment horizontal="left" vertical="center" wrapText="1"/>
    </xf>
    <xf numFmtId="0" fontId="3" fillId="0" borderId="12" xfId="0" applyFont="1" applyBorder="1" applyAlignment="1">
      <alignment horizontal="center" vertical="center"/>
    </xf>
    <xf numFmtId="3" fontId="8" fillId="0" borderId="1" xfId="0" applyNumberFormat="1" applyFont="1" applyBorder="1" applyProtection="1">
      <protection locked="0" hidden="1"/>
    </xf>
    <xf numFmtId="3" fontId="8" fillId="0" borderId="2" xfId="0" applyNumberFormat="1" applyFont="1" applyBorder="1" applyProtection="1">
      <protection locked="0" hidden="1"/>
    </xf>
    <xf numFmtId="0" fontId="8" fillId="0" borderId="1" xfId="0" applyFont="1" applyBorder="1" applyProtection="1">
      <protection locked="0" hidden="1"/>
    </xf>
    <xf numFmtId="0" fontId="3" fillId="0" borderId="1" xfId="0" applyFont="1" applyFill="1" applyBorder="1" applyAlignment="1" applyProtection="1">
      <alignment wrapText="1"/>
      <protection hidden="1"/>
    </xf>
    <xf numFmtId="0" fontId="3" fillId="0" borderId="2" xfId="0" applyFont="1" applyFill="1" applyBorder="1" applyAlignment="1" applyProtection="1">
      <alignment wrapText="1"/>
      <protection hidden="1"/>
    </xf>
    <xf numFmtId="14" fontId="8" fillId="0" borderId="1" xfId="0" applyNumberFormat="1" applyFont="1" applyBorder="1" applyProtection="1">
      <protection locked="0" hidden="1"/>
    </xf>
    <xf numFmtId="14" fontId="8" fillId="0" borderId="2" xfId="0" applyNumberFormat="1" applyFont="1" applyBorder="1" applyProtection="1">
      <protection locked="0" hidden="1"/>
    </xf>
    <xf numFmtId="165" fontId="9" fillId="0" borderId="1" xfId="0" applyNumberFormat="1" applyFont="1" applyBorder="1" applyAlignment="1" applyProtection="1">
      <alignment horizontal="right"/>
      <protection hidden="1"/>
    </xf>
    <xf numFmtId="164" fontId="9" fillId="0" borderId="2" xfId="0" applyNumberFormat="1" applyFont="1" applyBorder="1" applyProtection="1">
      <protection hidden="1"/>
    </xf>
    <xf numFmtId="0" fontId="4" fillId="0" borderId="3" xfId="0" applyFont="1" applyFill="1" applyBorder="1" applyAlignment="1" applyProtection="1">
      <alignment vertical="center" wrapText="1"/>
      <protection hidden="1"/>
    </xf>
    <xf numFmtId="0" fontId="4" fillId="0" borderId="1" xfId="0" applyFont="1" applyFill="1" applyBorder="1" applyAlignment="1" applyProtection="1">
      <alignment vertical="center" wrapText="1"/>
      <protection hidden="1"/>
    </xf>
    <xf numFmtId="0" fontId="4" fillId="0" borderId="2" xfId="0" applyFont="1" applyFill="1" applyBorder="1" applyAlignment="1" applyProtection="1">
      <alignment vertical="center" wrapText="1"/>
      <protection hidden="1"/>
    </xf>
    <xf numFmtId="0" fontId="8" fillId="0" borderId="3" xfId="0" applyFont="1" applyBorder="1" applyProtection="1">
      <protection hidden="1"/>
    </xf>
    <xf numFmtId="3" fontId="8" fillId="0" borderId="3" xfId="0" applyNumberFormat="1" applyFont="1" applyBorder="1" applyProtection="1">
      <protection locked="0" hidden="1"/>
    </xf>
    <xf numFmtId="164" fontId="8" fillId="0" borderId="3" xfId="0" applyNumberFormat="1" applyFont="1" applyBorder="1" applyProtection="1">
      <protection locked="0" hidden="1"/>
    </xf>
    <xf numFmtId="165" fontId="9" fillId="0" borderId="3" xfId="0" applyNumberFormat="1" applyFont="1" applyBorder="1" applyAlignment="1" applyProtection="1">
      <alignment horizontal="right"/>
      <protection hidden="1"/>
    </xf>
    <xf numFmtId="0" fontId="3" fillId="0" borderId="6"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2" xfId="0" applyFont="1" applyFill="1" applyBorder="1" applyAlignment="1">
      <alignment wrapText="1"/>
    </xf>
    <xf numFmtId="0" fontId="3" fillId="0" borderId="2" xfId="0" applyFont="1" applyFill="1" applyBorder="1" applyAlignment="1">
      <alignment horizontal="center" vertical="center"/>
    </xf>
    <xf numFmtId="165" fontId="8" fillId="0" borderId="0" xfId="0" applyNumberFormat="1" applyFont="1" applyBorder="1" applyAlignment="1" applyProtection="1">
      <alignment horizontal="right"/>
      <protection hidden="1"/>
    </xf>
    <xf numFmtId="0" fontId="3" fillId="0" borderId="6" xfId="0" applyFont="1" applyFill="1" applyBorder="1" applyAlignment="1" applyProtection="1">
      <alignment wrapText="1"/>
      <protection hidden="1"/>
    </xf>
    <xf numFmtId="5" fontId="8" fillId="0" borderId="2" xfId="0" applyNumberFormat="1" applyFont="1" applyBorder="1" applyAlignment="1" applyProtection="1">
      <alignment horizontal="right"/>
      <protection hidden="1"/>
    </xf>
    <xf numFmtId="0" fontId="4" fillId="0" borderId="6" xfId="0" applyFont="1" applyFill="1" applyBorder="1" applyAlignment="1" applyProtection="1">
      <alignment horizontal="left" vertical="center" wrapText="1"/>
      <protection hidden="1"/>
    </xf>
    <xf numFmtId="0" fontId="3" fillId="0" borderId="6" xfId="0" applyFont="1" applyBorder="1" applyAlignment="1"/>
    <xf numFmtId="0" fontId="8" fillId="2" borderId="1" xfId="0" applyFont="1" applyFill="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164" fontId="8" fillId="0" borderId="0" xfId="0" applyNumberFormat="1" applyFont="1" applyAlignment="1">
      <alignment horizontal="center" vertical="center"/>
    </xf>
    <xf numFmtId="0" fontId="8" fillId="0" borderId="0" xfId="0" applyFont="1" applyBorder="1" applyAlignment="1">
      <alignment horizontal="left" vertical="center"/>
    </xf>
    <xf numFmtId="0" fontId="8" fillId="0" borderId="0" xfId="0" applyFont="1" applyBorder="1"/>
    <xf numFmtId="0" fontId="7" fillId="4" borderId="1" xfId="0" applyFont="1" applyFill="1" applyBorder="1" applyAlignment="1">
      <alignment horizontal="center" vertical="center"/>
    </xf>
    <xf numFmtId="164" fontId="7" fillId="4" borderId="1" xfId="0" applyNumberFormat="1" applyFont="1" applyFill="1" applyBorder="1" applyAlignment="1">
      <alignment horizontal="center" vertical="center" wrapText="1"/>
    </xf>
    <xf numFmtId="14" fontId="8" fillId="0" borderId="1" xfId="0" applyNumberFormat="1" applyFont="1" applyFill="1" applyBorder="1" applyAlignment="1" applyProtection="1">
      <alignment horizontal="center" vertical="center"/>
      <protection hidden="1"/>
    </xf>
    <xf numFmtId="0" fontId="7" fillId="0" borderId="1" xfId="0" applyFont="1" applyFill="1" applyBorder="1" applyAlignment="1">
      <alignment horizontal="center" vertical="center"/>
    </xf>
    <xf numFmtId="0" fontId="17" fillId="0" borderId="0" xfId="0" applyFont="1" applyBorder="1" applyProtection="1">
      <protection hidden="1"/>
    </xf>
    <xf numFmtId="0" fontId="17" fillId="0" borderId="1" xfId="0" applyNumberFormat="1" applyFont="1" applyFill="1" applyBorder="1" applyAlignment="1" applyProtection="1">
      <alignment horizontal="center" vertical="center"/>
      <protection hidden="1"/>
    </xf>
    <xf numFmtId="0" fontId="16" fillId="0" borderId="1" xfId="0" applyNumberFormat="1" applyFont="1" applyFill="1" applyBorder="1" applyAlignment="1" applyProtection="1">
      <alignment horizontal="center" vertical="center"/>
      <protection hidden="1"/>
    </xf>
    <xf numFmtId="3" fontId="16" fillId="0" borderId="2" xfId="0" applyNumberFormat="1" applyFont="1" applyBorder="1" applyAlignment="1" applyProtection="1">
      <alignment horizontal="center" vertical="center"/>
      <protection hidden="1"/>
    </xf>
    <xf numFmtId="3" fontId="17" fillId="0" borderId="3" xfId="0" applyNumberFormat="1" applyFont="1" applyBorder="1" applyAlignment="1" applyProtection="1">
      <alignment horizontal="center" vertical="center"/>
      <protection hidden="1"/>
    </xf>
    <xf numFmtId="3" fontId="16" fillId="0" borderId="1" xfId="0" applyNumberFormat="1" applyFont="1" applyBorder="1" applyAlignment="1" applyProtection="1">
      <alignment horizontal="center" vertical="center"/>
      <protection hidden="1"/>
    </xf>
    <xf numFmtId="3" fontId="17" fillId="0" borderId="1" xfId="0" applyNumberFormat="1" applyFont="1" applyBorder="1" applyAlignment="1" applyProtection="1">
      <alignment horizontal="center" vertical="center"/>
      <protection hidden="1"/>
    </xf>
    <xf numFmtId="164" fontId="17" fillId="0" borderId="3" xfId="0" applyNumberFormat="1" applyFont="1" applyBorder="1" applyAlignment="1" applyProtection="1">
      <alignment horizontal="center" vertical="center"/>
      <protection hidden="1"/>
    </xf>
    <xf numFmtId="164" fontId="17" fillId="0" borderId="1" xfId="0" applyNumberFormat="1" applyFont="1" applyBorder="1" applyAlignment="1" applyProtection="1">
      <alignment horizontal="center" vertical="center"/>
      <protection hidden="1"/>
    </xf>
    <xf numFmtId="0" fontId="18" fillId="0" borderId="3" xfId="0" applyFont="1" applyBorder="1" applyAlignment="1" applyProtection="1">
      <alignment horizontal="center"/>
      <protection hidden="1"/>
    </xf>
    <xf numFmtId="164" fontId="18" fillId="0" borderId="1" xfId="0" applyNumberFormat="1" applyFont="1" applyBorder="1" applyAlignment="1" applyProtection="1">
      <alignment horizontal="center" vertical="center"/>
      <protection hidden="1"/>
    </xf>
    <xf numFmtId="164" fontId="15" fillId="0" borderId="1" xfId="0" applyNumberFormat="1" applyFont="1" applyBorder="1" applyAlignment="1" applyProtection="1">
      <alignment horizontal="center" vertical="center"/>
      <protection hidden="1"/>
    </xf>
    <xf numFmtId="164" fontId="15" fillId="0" borderId="2" xfId="0" applyNumberFormat="1" applyFont="1" applyBorder="1" applyAlignment="1" applyProtection="1">
      <alignment horizontal="center" vertical="center"/>
      <protection hidden="1"/>
    </xf>
    <xf numFmtId="164" fontId="18" fillId="0" borderId="3" xfId="0" applyNumberFormat="1" applyFont="1" applyBorder="1" applyAlignment="1" applyProtection="1">
      <alignment horizontal="center" vertical="center"/>
      <protection hidden="1"/>
    </xf>
    <xf numFmtId="0" fontId="18" fillId="0" borderId="0" xfId="0" applyFont="1" applyBorder="1" applyProtection="1">
      <protection hidden="1"/>
    </xf>
    <xf numFmtId="0" fontId="17" fillId="0" borderId="0" xfId="0" applyFont="1" applyBorder="1" applyAlignment="1" applyProtection="1">
      <alignment vertical="center" wrapText="1"/>
      <protection hidden="1"/>
    </xf>
    <xf numFmtId="164" fontId="16" fillId="0" borderId="2" xfId="0" applyNumberFormat="1" applyFont="1" applyBorder="1" applyAlignment="1" applyProtection="1">
      <alignment horizontal="center" vertical="center"/>
      <protection hidden="1"/>
    </xf>
    <xf numFmtId="164" fontId="16" fillId="0" borderId="1" xfId="0" applyNumberFormat="1" applyFont="1" applyBorder="1" applyAlignment="1" applyProtection="1">
      <alignment horizontal="center" vertical="center"/>
      <protection hidden="1"/>
    </xf>
    <xf numFmtId="0" fontId="17" fillId="0" borderId="3" xfId="0" applyFont="1" applyBorder="1" applyAlignment="1" applyProtection="1">
      <alignment horizontal="center"/>
      <protection hidden="1"/>
    </xf>
    <xf numFmtId="0" fontId="18" fillId="0" borderId="0" xfId="0" applyFont="1" applyBorder="1" applyProtection="1">
      <protection locked="0" hidden="1"/>
    </xf>
    <xf numFmtId="0" fontId="18" fillId="0" borderId="1" xfId="0" applyNumberFormat="1" applyFont="1" applyBorder="1" applyAlignment="1" applyProtection="1">
      <alignment horizontal="center" vertical="center"/>
      <protection locked="0" hidden="1"/>
    </xf>
    <xf numFmtId="0" fontId="15" fillId="0" borderId="1" xfId="0" applyNumberFormat="1" applyFont="1" applyBorder="1" applyAlignment="1" applyProtection="1">
      <alignment horizontal="center" vertical="center"/>
      <protection locked="0" hidden="1"/>
    </xf>
    <xf numFmtId="164" fontId="15" fillId="0" borderId="9" xfId="0" applyNumberFormat="1" applyFont="1" applyBorder="1" applyAlignment="1" applyProtection="1">
      <alignment horizontal="center" vertical="center"/>
      <protection hidden="1"/>
    </xf>
    <xf numFmtId="0" fontId="18" fillId="0" borderId="0" xfId="0" applyFont="1" applyBorder="1" applyAlignment="1" applyProtection="1">
      <alignment vertical="center" wrapText="1"/>
      <protection hidden="1"/>
    </xf>
    <xf numFmtId="0" fontId="17" fillId="0" borderId="0" xfId="0" applyFont="1" applyBorder="1" applyAlignment="1" applyProtection="1">
      <alignment vertical="center"/>
      <protection hidden="1"/>
    </xf>
    <xf numFmtId="0" fontId="17" fillId="0" borderId="12" xfId="0" applyFont="1" applyBorder="1" applyProtection="1">
      <protection hidden="1"/>
    </xf>
    <xf numFmtId="0" fontId="17" fillId="0" borderId="1" xfId="0" applyFont="1" applyBorder="1" applyAlignment="1" applyProtection="1">
      <alignment horizontal="center" vertical="center" wrapText="1"/>
      <protection hidden="1"/>
    </xf>
    <xf numFmtId="0" fontId="16" fillId="0" borderId="1" xfId="0" applyFont="1" applyBorder="1" applyAlignment="1" applyProtection="1">
      <alignment horizontal="center" vertical="center" wrapText="1"/>
      <protection hidden="1"/>
    </xf>
    <xf numFmtId="0" fontId="16" fillId="0" borderId="2" xfId="0" applyFont="1" applyBorder="1" applyAlignment="1" applyProtection="1">
      <alignment horizontal="center" vertical="center" wrapText="1"/>
      <protection hidden="1"/>
    </xf>
    <xf numFmtId="0" fontId="17" fillId="0" borderId="3" xfId="0" applyFont="1" applyBorder="1" applyAlignment="1" applyProtection="1">
      <alignment horizontal="center" vertical="center" wrapText="1"/>
      <protection hidden="1"/>
    </xf>
    <xf numFmtId="164" fontId="17" fillId="0" borderId="1" xfId="0" applyNumberFormat="1" applyFont="1" applyFill="1" applyBorder="1" applyAlignment="1" applyProtection="1">
      <alignment horizontal="right" vertical="center"/>
      <protection hidden="1"/>
    </xf>
    <xf numFmtId="164" fontId="16" fillId="0" borderId="1" xfId="0" applyNumberFormat="1" applyFont="1" applyFill="1" applyBorder="1" applyAlignment="1" applyProtection="1">
      <alignment horizontal="right" vertical="center"/>
      <protection hidden="1"/>
    </xf>
    <xf numFmtId="164" fontId="17" fillId="0" borderId="1" xfId="0" applyNumberFormat="1" applyFont="1" applyBorder="1" applyAlignment="1" applyProtection="1">
      <alignment horizontal="right" vertical="center"/>
      <protection hidden="1"/>
    </xf>
    <xf numFmtId="164" fontId="16" fillId="0" borderId="2" xfId="0" applyNumberFormat="1" applyFont="1" applyBorder="1" applyAlignment="1" applyProtection="1">
      <alignment horizontal="right" vertical="center"/>
      <protection hidden="1"/>
    </xf>
    <xf numFmtId="164" fontId="17" fillId="0" borderId="3" xfId="0" applyNumberFormat="1" applyFont="1" applyBorder="1" applyAlignment="1" applyProtection="1">
      <alignment horizontal="right" vertical="center"/>
      <protection hidden="1"/>
    </xf>
    <xf numFmtId="164" fontId="16" fillId="0" borderId="1" xfId="0" applyNumberFormat="1" applyFont="1" applyBorder="1" applyAlignment="1" applyProtection="1">
      <alignment horizontal="right" vertical="center"/>
      <protection hidden="1"/>
    </xf>
    <xf numFmtId="3" fontId="17" fillId="0" borderId="1" xfId="0" applyNumberFormat="1" applyFont="1" applyBorder="1" applyAlignment="1" applyProtection="1">
      <alignment horizontal="right" vertical="center"/>
      <protection hidden="1"/>
    </xf>
    <xf numFmtId="3" fontId="16" fillId="0" borderId="2" xfId="0" applyNumberFormat="1" applyFont="1" applyBorder="1" applyAlignment="1" applyProtection="1">
      <alignment horizontal="right" vertical="center"/>
      <protection hidden="1"/>
    </xf>
    <xf numFmtId="3" fontId="17" fillId="0" borderId="3" xfId="0" applyNumberFormat="1" applyFont="1" applyBorder="1" applyAlignment="1" applyProtection="1">
      <alignment horizontal="right" vertical="center"/>
      <protection hidden="1"/>
    </xf>
    <xf numFmtId="3" fontId="16" fillId="0" borderId="1" xfId="0" applyNumberFormat="1" applyFont="1" applyBorder="1" applyAlignment="1" applyProtection="1">
      <alignment horizontal="right" vertical="center"/>
      <protection hidden="1"/>
    </xf>
    <xf numFmtId="164" fontId="16" fillId="0" borderId="3" xfId="0" applyNumberFormat="1" applyFont="1" applyBorder="1" applyAlignment="1" applyProtection="1">
      <alignment horizontal="right" vertical="center"/>
      <protection hidden="1"/>
    </xf>
    <xf numFmtId="164" fontId="17" fillId="0" borderId="2" xfId="0" applyNumberFormat="1" applyFont="1" applyBorder="1" applyAlignment="1" applyProtection="1">
      <alignment horizontal="right" vertical="center"/>
      <protection hidden="1"/>
    </xf>
    <xf numFmtId="164" fontId="17" fillId="0" borderId="2" xfId="0" applyNumberFormat="1" applyFont="1" applyFill="1" applyBorder="1" applyAlignment="1" applyProtection="1">
      <alignment horizontal="right" vertical="center"/>
      <protection hidden="1"/>
    </xf>
    <xf numFmtId="164" fontId="17" fillId="0" borderId="3" xfId="0" applyNumberFormat="1" applyFont="1" applyFill="1" applyBorder="1" applyAlignment="1" applyProtection="1">
      <alignment horizontal="right" vertical="center"/>
      <protection hidden="1"/>
    </xf>
    <xf numFmtId="164" fontId="15" fillId="0" borderId="1" xfId="0" applyNumberFormat="1" applyFont="1" applyBorder="1" applyAlignment="1" applyProtection="1">
      <alignment horizontal="right" vertical="center"/>
      <protection hidden="1"/>
    </xf>
    <xf numFmtId="164" fontId="16" fillId="0" borderId="1" xfId="0" applyNumberFormat="1" applyFont="1" applyBorder="1" applyAlignment="1" applyProtection="1">
      <alignment horizontal="right" vertical="center"/>
      <protection hidden="1"/>
    </xf>
    <xf numFmtId="164" fontId="15" fillId="0" borderId="2" xfId="0" applyNumberFormat="1" applyFont="1" applyBorder="1" applyAlignment="1" applyProtection="1">
      <alignment horizontal="right" vertical="center"/>
      <protection hidden="1"/>
    </xf>
    <xf numFmtId="164" fontId="16" fillId="0" borderId="2" xfId="0" applyNumberFormat="1" applyFont="1" applyBorder="1" applyAlignment="1" applyProtection="1">
      <alignment horizontal="right" vertical="center"/>
      <protection hidden="1"/>
    </xf>
    <xf numFmtId="0" fontId="15" fillId="0" borderId="1" xfId="0" applyFont="1" applyBorder="1" applyAlignment="1" applyProtection="1">
      <alignment horizontal="center" vertical="center" wrapText="1"/>
      <protection hidden="1"/>
    </xf>
    <xf numFmtId="0" fontId="15" fillId="0" borderId="2"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wrapText="1"/>
      <protection hidden="1"/>
    </xf>
    <xf numFmtId="0" fontId="18" fillId="0" borderId="3" xfId="0" applyFont="1" applyBorder="1" applyAlignment="1" applyProtection="1">
      <alignment horizontal="center" vertical="center" wrapText="1"/>
      <protection hidden="1"/>
    </xf>
    <xf numFmtId="164" fontId="18" fillId="0" borderId="1" xfId="0" applyNumberFormat="1" applyFont="1" applyBorder="1" applyAlignment="1" applyProtection="1">
      <alignment horizontal="right" vertical="center"/>
      <protection locked="0" hidden="1"/>
    </xf>
    <xf numFmtId="164" fontId="15" fillId="0" borderId="1" xfId="0" applyNumberFormat="1" applyFont="1" applyBorder="1" applyAlignment="1" applyProtection="1">
      <alignment horizontal="right" vertical="center"/>
      <protection locked="0" hidden="1"/>
    </xf>
    <xf numFmtId="164" fontId="15" fillId="0" borderId="2" xfId="0" applyNumberFormat="1" applyFont="1" applyBorder="1" applyAlignment="1" applyProtection="1">
      <alignment horizontal="right" vertical="center"/>
      <protection locked="0" hidden="1"/>
    </xf>
    <xf numFmtId="164" fontId="18" fillId="0" borderId="3" xfId="0" applyNumberFormat="1" applyFont="1" applyBorder="1" applyAlignment="1" applyProtection="1">
      <alignment horizontal="right" vertical="center"/>
      <protection locked="0" hidden="1"/>
    </xf>
    <xf numFmtId="164" fontId="18" fillId="0" borderId="1" xfId="0" applyNumberFormat="1" applyFont="1" applyBorder="1" applyAlignment="1" applyProtection="1">
      <alignment horizontal="right" vertical="center"/>
      <protection hidden="1"/>
    </xf>
    <xf numFmtId="164" fontId="18" fillId="0" borderId="3" xfId="0" applyNumberFormat="1" applyFont="1" applyBorder="1" applyAlignment="1" applyProtection="1">
      <alignment horizontal="right" vertical="center"/>
      <protection hidden="1"/>
    </xf>
    <xf numFmtId="164" fontId="15" fillId="0" borderId="8" xfId="0" applyNumberFormat="1" applyFont="1" applyBorder="1" applyAlignment="1" applyProtection="1">
      <alignment horizontal="right" vertical="center"/>
      <protection hidden="1"/>
    </xf>
    <xf numFmtId="0" fontId="18" fillId="0" borderId="3" xfId="0" applyNumberFormat="1" applyFont="1" applyBorder="1" applyAlignment="1" applyProtection="1">
      <alignment horizontal="center" vertical="center"/>
      <protection locked="0" hidden="1"/>
    </xf>
    <xf numFmtId="0" fontId="15" fillId="0" borderId="2" xfId="0" applyNumberFormat="1" applyFont="1" applyBorder="1" applyAlignment="1" applyProtection="1">
      <alignment horizontal="center" vertical="center"/>
      <protection locked="0" hidden="1"/>
    </xf>
    <xf numFmtId="0" fontId="8" fillId="0" borderId="5" xfId="0" applyFont="1" applyBorder="1" applyAlignment="1" applyProtection="1">
      <alignment horizontal="center" vertical="center"/>
      <protection locked="0" hidden="1"/>
    </xf>
    <xf numFmtId="0" fontId="8" fillId="0" borderId="4" xfId="0" applyFont="1" applyBorder="1" applyAlignment="1" applyProtection="1">
      <alignment horizontal="center" vertical="center"/>
      <protection locked="0" hidden="1"/>
    </xf>
    <xf numFmtId="42" fontId="8" fillId="0" borderId="4" xfId="0" applyNumberFormat="1" applyFont="1" applyBorder="1" applyAlignment="1" applyProtection="1">
      <alignment horizontal="right" vertical="center"/>
      <protection locked="0" hidden="1"/>
    </xf>
    <xf numFmtId="0" fontId="8" fillId="0" borderId="4" xfId="0" applyFont="1" applyBorder="1" applyAlignment="1" applyProtection="1">
      <alignment horizontal="right" vertical="center"/>
      <protection locked="0" hidden="1"/>
    </xf>
    <xf numFmtId="42" fontId="8" fillId="0" borderId="4" xfId="0" applyNumberFormat="1" applyFont="1" applyBorder="1" applyAlignment="1" applyProtection="1">
      <alignment horizontal="right" vertical="center"/>
      <protection hidden="1"/>
    </xf>
    <xf numFmtId="42" fontId="8" fillId="0" borderId="9" xfId="0" applyNumberFormat="1" applyFont="1" applyBorder="1" applyAlignment="1" applyProtection="1">
      <alignment horizontal="right" vertical="center"/>
      <protection hidden="1"/>
    </xf>
    <xf numFmtId="0" fontId="8" fillId="0" borderId="2" xfId="0" applyFont="1" applyBorder="1" applyAlignment="1" applyProtection="1">
      <alignment horizontal="center" vertical="center"/>
      <protection locked="0" hidden="1"/>
    </xf>
    <xf numFmtId="164" fontId="8" fillId="0" borderId="2" xfId="0" applyNumberFormat="1" applyFont="1" applyBorder="1" applyAlignment="1" applyProtection="1">
      <alignment horizontal="right" vertical="center"/>
      <protection hidden="1"/>
    </xf>
    <xf numFmtId="1" fontId="8" fillId="0" borderId="2" xfId="0" applyNumberFormat="1" applyFont="1" applyBorder="1" applyAlignment="1" applyProtection="1">
      <alignment horizontal="right" vertical="center"/>
      <protection hidden="1"/>
    </xf>
    <xf numFmtId="1" fontId="8" fillId="0" borderId="2" xfId="0" applyNumberFormat="1" applyFont="1" applyBorder="1" applyAlignment="1" applyProtection="1">
      <alignment horizontal="right" vertical="center"/>
      <protection locked="0" hidden="1"/>
    </xf>
    <xf numFmtId="164" fontId="7" fillId="0" borderId="2" xfId="0" applyNumberFormat="1" applyFont="1" applyBorder="1" applyAlignment="1" applyProtection="1">
      <alignment horizontal="right" vertical="center"/>
      <protection hidden="1"/>
    </xf>
    <xf numFmtId="164" fontId="16" fillId="0" borderId="2" xfId="0" applyNumberFormat="1" applyFont="1" applyFill="1" applyBorder="1" applyAlignment="1" applyProtection="1">
      <alignment horizontal="right" vertical="center"/>
      <protection hidden="1"/>
    </xf>
    <xf numFmtId="164" fontId="15" fillId="0" borderId="1" xfId="0" applyNumberFormat="1" applyFont="1" applyBorder="1" applyAlignment="1" applyProtection="1">
      <alignment horizontal="right" vertical="center"/>
      <protection hidden="1"/>
    </xf>
    <xf numFmtId="164" fontId="8" fillId="0" borderId="0" xfId="0" applyNumberFormat="1" applyFont="1" applyBorder="1" applyAlignment="1">
      <alignment horizontal="center" vertical="center"/>
    </xf>
    <xf numFmtId="164" fontId="7" fillId="0" borderId="0" xfId="0" applyNumberFormat="1" applyFont="1" applyFill="1" applyBorder="1" applyAlignment="1">
      <alignment horizontal="center" vertical="center" wrapText="1"/>
    </xf>
    <xf numFmtId="0" fontId="2" fillId="0" borderId="1" xfId="0" applyFont="1" applyFill="1" applyBorder="1" applyAlignment="1" applyProtection="1">
      <alignment vertical="center"/>
      <protection hidden="1"/>
    </xf>
    <xf numFmtId="0" fontId="2" fillId="0" borderId="1" xfId="0" applyFont="1" applyFill="1" applyBorder="1" applyAlignment="1" applyProtection="1">
      <alignment horizontal="left"/>
      <protection hidden="1"/>
    </xf>
    <xf numFmtId="0" fontId="2" fillId="0" borderId="1" xfId="0" applyFont="1" applyFill="1" applyBorder="1" applyAlignment="1" applyProtection="1">
      <alignment horizontal="right"/>
      <protection hidden="1"/>
    </xf>
    <xf numFmtId="0" fontId="2" fillId="0" borderId="1" xfId="0" applyFont="1" applyFill="1" applyBorder="1" applyProtection="1">
      <protection hidden="1"/>
    </xf>
    <xf numFmtId="0" fontId="2" fillId="0" borderId="0" xfId="0" applyFont="1" applyFill="1" applyBorder="1" applyProtection="1">
      <protection hidden="1"/>
    </xf>
    <xf numFmtId="0" fontId="8" fillId="2" borderId="1" xfId="0" applyFont="1" applyFill="1" applyBorder="1" applyAlignment="1" applyProtection="1">
      <alignment vertical="center"/>
      <protection hidden="1"/>
    </xf>
    <xf numFmtId="0" fontId="17" fillId="0" borderId="2" xfId="0" applyFont="1" applyBorder="1" applyAlignment="1" applyProtection="1">
      <alignment horizontal="center" vertical="center"/>
      <protection hidden="1"/>
    </xf>
    <xf numFmtId="0" fontId="18" fillId="0" borderId="2" xfId="0" applyFont="1" applyBorder="1" applyAlignment="1" applyProtection="1">
      <alignment horizontal="center" vertical="center"/>
      <protection hidden="1"/>
    </xf>
    <xf numFmtId="164" fontId="15" fillId="0" borderId="2" xfId="0" applyNumberFormat="1" applyFont="1" applyBorder="1" applyAlignment="1" applyProtection="1">
      <alignment horizontal="right" vertical="center"/>
      <protection hidden="1"/>
    </xf>
    <xf numFmtId="0" fontId="17" fillId="0" borderId="8" xfId="0" applyFont="1" applyBorder="1" applyAlignment="1" applyProtection="1">
      <alignment horizontal="center" vertical="center"/>
      <protection hidden="1"/>
    </xf>
    <xf numFmtId="0" fontId="17" fillId="0" borderId="9" xfId="0" applyFont="1" applyBorder="1" applyAlignment="1" applyProtection="1">
      <alignment horizontal="center" vertical="center"/>
      <protection hidden="1"/>
    </xf>
    <xf numFmtId="0" fontId="18" fillId="0" borderId="2" xfId="0" applyFont="1" applyBorder="1" applyAlignment="1" applyProtection="1">
      <alignment horizontal="center"/>
      <protection hidden="1"/>
    </xf>
    <xf numFmtId="0" fontId="18" fillId="0" borderId="8" xfId="0" applyFont="1" applyBorder="1" applyAlignment="1" applyProtection="1">
      <alignment horizontal="center"/>
      <protection hidden="1"/>
    </xf>
    <xf numFmtId="0" fontId="18" fillId="0" borderId="9" xfId="0" applyFont="1" applyBorder="1" applyAlignment="1" applyProtection="1">
      <alignment horizontal="center"/>
      <protection hidden="1"/>
    </xf>
    <xf numFmtId="0" fontId="18" fillId="0" borderId="14" xfId="0" applyFont="1" applyBorder="1" applyAlignment="1" applyProtection="1">
      <alignment horizontal="center" vertical="center"/>
      <protection hidden="1"/>
    </xf>
    <xf numFmtId="164" fontId="15" fillId="0" borderId="6" xfId="0" applyNumberFormat="1" applyFont="1" applyBorder="1" applyAlignment="1" applyProtection="1">
      <alignment horizontal="right" vertical="center"/>
      <protection hidden="1"/>
    </xf>
    <xf numFmtId="164" fontId="18" fillId="0" borderId="6" xfId="0" applyNumberFormat="1" applyFont="1" applyFill="1" applyBorder="1" applyAlignment="1" applyProtection="1">
      <alignment horizontal="center" vertical="center"/>
      <protection hidden="1"/>
    </xf>
    <xf numFmtId="0" fontId="17" fillId="0" borderId="2" xfId="0" applyFont="1" applyBorder="1" applyAlignment="1" applyProtection="1">
      <alignment horizontal="center" vertical="center"/>
      <protection hidden="1"/>
    </xf>
    <xf numFmtId="164" fontId="16" fillId="0" borderId="2" xfId="0" applyNumberFormat="1" applyFont="1" applyBorder="1" applyAlignment="1" applyProtection="1">
      <alignment horizontal="right" vertical="center"/>
      <protection hidden="1"/>
    </xf>
    <xf numFmtId="164" fontId="16" fillId="0" borderId="1" xfId="0" applyNumberFormat="1" applyFont="1" applyBorder="1" applyAlignment="1" applyProtection="1">
      <alignment horizontal="right" vertical="center"/>
      <protection hidden="1"/>
    </xf>
    <xf numFmtId="0" fontId="18" fillId="0" borderId="6" xfId="0" applyFont="1" applyBorder="1" applyAlignment="1" applyProtection="1">
      <alignment horizontal="center" vertical="center"/>
      <protection hidden="1"/>
    </xf>
    <xf numFmtId="0" fontId="15" fillId="0" borderId="6" xfId="0" applyFont="1" applyBorder="1" applyAlignment="1" applyProtection="1">
      <alignment horizontal="left" vertical="center" wrapText="1"/>
      <protection hidden="1"/>
    </xf>
    <xf numFmtId="164" fontId="16" fillId="0" borderId="0" xfId="0" applyNumberFormat="1" applyFont="1" applyBorder="1" applyAlignment="1" applyProtection="1">
      <alignment horizontal="right" vertical="center"/>
      <protection hidden="1"/>
    </xf>
    <xf numFmtId="0" fontId="17" fillId="0" borderId="0" xfId="0" applyFont="1" applyBorder="1" applyAlignment="1" applyProtection="1">
      <alignment horizontal="center" vertical="center"/>
      <protection hidden="1"/>
    </xf>
    <xf numFmtId="0" fontId="16" fillId="0" borderId="0" xfId="0" applyFont="1" applyBorder="1" applyAlignment="1" applyProtection="1">
      <alignment horizontal="left" vertical="center" wrapText="1"/>
      <protection hidden="1"/>
    </xf>
    <xf numFmtId="164" fontId="17" fillId="0" borderId="0" xfId="0" applyNumberFormat="1" applyFont="1" applyFill="1" applyBorder="1" applyAlignment="1" applyProtection="1">
      <alignment horizontal="center" vertical="center"/>
      <protection hidden="1"/>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0" xfId="0" applyFont="1" applyAlignment="1">
      <alignment horizontal="center" vertical="center" wrapText="1"/>
    </xf>
    <xf numFmtId="0" fontId="5" fillId="0" borderId="6" xfId="0" applyFont="1" applyBorder="1" applyAlignment="1">
      <alignment horizontal="center" vertical="center" wrapText="1"/>
    </xf>
    <xf numFmtId="0" fontId="5" fillId="0" borderId="6" xfId="0" applyFont="1" applyBorder="1" applyAlignment="1">
      <alignment horizontal="center" vertical="top" wrapText="1"/>
    </xf>
    <xf numFmtId="0" fontId="3" fillId="0" borderId="6" xfId="0" applyFont="1" applyBorder="1" applyAlignment="1">
      <alignment horizontal="left" vertical="center" wrapText="1"/>
    </xf>
    <xf numFmtId="49" fontId="8" fillId="0" borderId="1" xfId="0" applyNumberFormat="1" applyFont="1" applyBorder="1" applyAlignment="1" applyProtection="1">
      <alignment horizontal="left" wrapText="1"/>
      <protection locked="0" hidden="1"/>
    </xf>
    <xf numFmtId="49" fontId="8" fillId="0" borderId="2" xfId="0" applyNumberFormat="1" applyFont="1" applyBorder="1" applyAlignment="1" applyProtection="1">
      <alignment horizontal="left" wrapText="1"/>
      <protection locked="0" hidden="1"/>
    </xf>
    <xf numFmtId="0" fontId="2" fillId="0" borderId="12" xfId="0" applyFont="1" applyBorder="1" applyAlignment="1" applyProtection="1">
      <alignment horizontal="center"/>
      <protection hidden="1"/>
    </xf>
    <xf numFmtId="0" fontId="8" fillId="0" borderId="2" xfId="0" applyNumberFormat="1" applyFont="1" applyBorder="1" applyAlignment="1" applyProtection="1">
      <alignment horizontal="left" wrapText="1"/>
      <protection locked="0" hidden="1"/>
    </xf>
    <xf numFmtId="0" fontId="8" fillId="0" borderId="6" xfId="0" applyNumberFormat="1" applyFont="1" applyBorder="1" applyAlignment="1" applyProtection="1">
      <alignment horizontal="left" wrapText="1"/>
      <protection locked="0" hidden="1"/>
    </xf>
    <xf numFmtId="0" fontId="4" fillId="0" borderId="3" xfId="0" applyFont="1" applyFill="1" applyBorder="1" applyAlignment="1" applyProtection="1">
      <alignment horizontal="left" vertical="center" wrapText="1"/>
      <protection hidden="1"/>
    </xf>
    <xf numFmtId="14" fontId="8" fillId="0" borderId="1" xfId="0" applyNumberFormat="1" applyFont="1" applyBorder="1" applyAlignment="1" applyProtection="1">
      <alignment horizontal="left" wrapText="1"/>
      <protection locked="0" hidden="1"/>
    </xf>
    <xf numFmtId="14" fontId="8" fillId="0" borderId="2" xfId="0" applyNumberFormat="1" applyFont="1" applyBorder="1" applyAlignment="1" applyProtection="1">
      <alignment horizontal="left" wrapText="1"/>
      <protection locked="0" hidden="1"/>
    </xf>
    <xf numFmtId="0" fontId="8" fillId="0" borderId="1" xfId="0" applyNumberFormat="1" applyFont="1" applyBorder="1" applyAlignment="1" applyProtection="1">
      <alignment horizontal="left" wrapText="1"/>
      <protection locked="0" hidden="1"/>
    </xf>
    <xf numFmtId="1" fontId="8" fillId="0" borderId="1" xfId="0" applyNumberFormat="1" applyFont="1" applyBorder="1" applyAlignment="1" applyProtection="1">
      <alignment horizontal="left" wrapText="1"/>
      <protection locked="0" hidden="1"/>
    </xf>
    <xf numFmtId="1" fontId="8" fillId="0" borderId="2" xfId="0" applyNumberFormat="1" applyFont="1" applyBorder="1" applyAlignment="1" applyProtection="1">
      <alignment horizontal="left" wrapText="1"/>
      <protection locked="0" hidden="1"/>
    </xf>
    <xf numFmtId="169" fontId="16" fillId="0" borderId="12" xfId="0" applyNumberFormat="1" applyFont="1" applyBorder="1" applyAlignment="1" applyProtection="1">
      <alignment horizontal="right" vertical="center"/>
      <protection hidden="1"/>
    </xf>
    <xf numFmtId="169" fontId="16" fillId="0" borderId="0" xfId="0" applyNumberFormat="1" applyFont="1" applyBorder="1" applyAlignment="1" applyProtection="1">
      <alignment horizontal="right" vertical="center"/>
      <protection hidden="1"/>
    </xf>
    <xf numFmtId="169" fontId="16" fillId="0" borderId="14" xfId="0" applyNumberFormat="1" applyFont="1" applyBorder="1" applyAlignment="1" applyProtection="1">
      <alignment horizontal="right" vertical="center"/>
      <protection hidden="1"/>
    </xf>
    <xf numFmtId="164" fontId="16" fillId="0" borderId="8" xfId="0" applyNumberFormat="1" applyFont="1" applyBorder="1" applyAlignment="1" applyProtection="1">
      <alignment horizontal="right" vertical="center"/>
      <protection hidden="1"/>
    </xf>
    <xf numFmtId="164" fontId="16" fillId="0" borderId="12" xfId="0" applyNumberFormat="1" applyFont="1" applyBorder="1" applyAlignment="1" applyProtection="1">
      <alignment horizontal="right" vertical="center"/>
      <protection hidden="1"/>
    </xf>
    <xf numFmtId="164" fontId="16" fillId="0" borderId="11" xfId="0" applyNumberFormat="1" applyFont="1" applyBorder="1" applyAlignment="1" applyProtection="1">
      <alignment horizontal="right" vertical="center"/>
      <protection hidden="1"/>
    </xf>
    <xf numFmtId="164" fontId="16" fillId="0" borderId="0" xfId="0" applyNumberFormat="1" applyFont="1" applyBorder="1" applyAlignment="1" applyProtection="1">
      <alignment horizontal="right" vertical="center"/>
      <protection hidden="1"/>
    </xf>
    <xf numFmtId="164" fontId="16" fillId="0" borderId="9" xfId="0" applyNumberFormat="1" applyFont="1" applyBorder="1" applyAlignment="1" applyProtection="1">
      <alignment horizontal="right" vertical="center"/>
      <protection hidden="1"/>
    </xf>
    <xf numFmtId="164" fontId="16" fillId="0" borderId="14" xfId="0" applyNumberFormat="1" applyFont="1" applyBorder="1" applyAlignment="1" applyProtection="1">
      <alignment horizontal="right" vertical="center"/>
      <protection hidden="1"/>
    </xf>
    <xf numFmtId="14" fontId="16" fillId="0" borderId="8" xfId="0" applyNumberFormat="1" applyFont="1" applyBorder="1" applyAlignment="1" applyProtection="1">
      <alignment horizontal="center" vertical="center"/>
      <protection hidden="1"/>
    </xf>
    <xf numFmtId="14" fontId="16" fillId="0" borderId="13" xfId="0" applyNumberFormat="1" applyFont="1" applyBorder="1" applyAlignment="1" applyProtection="1">
      <alignment horizontal="center" vertical="center"/>
      <protection hidden="1"/>
    </xf>
    <xf numFmtId="14" fontId="16" fillId="0" borderId="9" xfId="0" applyNumberFormat="1" applyFont="1" applyBorder="1" applyAlignment="1" applyProtection="1">
      <alignment horizontal="center" vertical="center" wrapText="1"/>
      <protection hidden="1"/>
    </xf>
    <xf numFmtId="14" fontId="16" fillId="0" borderId="5" xfId="0" applyNumberFormat="1" applyFont="1" applyBorder="1" applyAlignment="1" applyProtection="1">
      <alignment horizontal="center" vertical="center" wrapText="1"/>
      <protection hidden="1"/>
    </xf>
    <xf numFmtId="169" fontId="22" fillId="0" borderId="12" xfId="0" applyNumberFormat="1" applyFont="1" applyBorder="1" applyAlignment="1" applyProtection="1">
      <alignment horizontal="right" vertical="center"/>
      <protection hidden="1"/>
    </xf>
    <xf numFmtId="169" fontId="22" fillId="0" borderId="0" xfId="0" applyNumberFormat="1" applyFont="1" applyBorder="1" applyAlignment="1" applyProtection="1">
      <alignment horizontal="right" vertical="center"/>
      <protection hidden="1"/>
    </xf>
    <xf numFmtId="169" fontId="22" fillId="0" borderId="14" xfId="0" applyNumberFormat="1" applyFont="1" applyBorder="1" applyAlignment="1" applyProtection="1">
      <alignment horizontal="right" vertical="center"/>
      <protection hidden="1"/>
    </xf>
    <xf numFmtId="0" fontId="16" fillId="0" borderId="12" xfId="0" applyFont="1" applyBorder="1" applyAlignment="1" applyProtection="1">
      <alignment horizontal="left" wrapText="1"/>
      <protection hidden="1"/>
    </xf>
    <xf numFmtId="0" fontId="16" fillId="0" borderId="13" xfId="0" applyFont="1" applyBorder="1" applyAlignment="1" applyProtection="1">
      <alignment horizontal="left" wrapText="1"/>
      <protection hidden="1"/>
    </xf>
    <xf numFmtId="0" fontId="16" fillId="0" borderId="0" xfId="0" applyFont="1" applyBorder="1" applyAlignment="1" applyProtection="1">
      <alignment horizontal="left" wrapText="1"/>
      <protection hidden="1"/>
    </xf>
    <xf numFmtId="0" fontId="16" fillId="0" borderId="15" xfId="0" applyFont="1" applyBorder="1" applyAlignment="1" applyProtection="1">
      <alignment horizontal="left" wrapText="1"/>
      <protection hidden="1"/>
    </xf>
    <xf numFmtId="0" fontId="16" fillId="0" borderId="14" xfId="0" applyFont="1" applyBorder="1" applyAlignment="1" applyProtection="1">
      <alignment horizontal="left" wrapText="1"/>
      <protection hidden="1"/>
    </xf>
    <xf numFmtId="0" fontId="16" fillId="0" borderId="5" xfId="0" applyFont="1" applyBorder="1" applyAlignment="1" applyProtection="1">
      <alignment horizontal="left" wrapText="1"/>
      <protection hidden="1"/>
    </xf>
    <xf numFmtId="0" fontId="15" fillId="0" borderId="12" xfId="0" applyFont="1" applyBorder="1" applyAlignment="1" applyProtection="1">
      <alignment horizontal="left" wrapText="1"/>
      <protection hidden="1"/>
    </xf>
    <xf numFmtId="0" fontId="15" fillId="0" borderId="13" xfId="0" applyFont="1" applyBorder="1" applyAlignment="1" applyProtection="1">
      <alignment horizontal="left" wrapText="1"/>
      <protection hidden="1"/>
    </xf>
    <xf numFmtId="0" fontId="15" fillId="0" borderId="0" xfId="0" applyFont="1" applyBorder="1" applyAlignment="1" applyProtection="1">
      <alignment horizontal="left" wrapText="1"/>
      <protection hidden="1"/>
    </xf>
    <xf numFmtId="0" fontId="15" fillId="0" borderId="15" xfId="0" applyFont="1" applyBorder="1" applyAlignment="1" applyProtection="1">
      <alignment horizontal="left" wrapText="1"/>
      <protection hidden="1"/>
    </xf>
    <xf numFmtId="0" fontId="15" fillId="0" borderId="14" xfId="0" applyFont="1" applyBorder="1" applyAlignment="1" applyProtection="1">
      <alignment horizontal="left" wrapText="1"/>
      <protection hidden="1"/>
    </xf>
    <xf numFmtId="0" fontId="15" fillId="0" borderId="5" xfId="0" applyFont="1" applyBorder="1" applyAlignment="1" applyProtection="1">
      <alignment horizontal="left" wrapText="1"/>
      <protection hidden="1"/>
    </xf>
    <xf numFmtId="0" fontId="16" fillId="0" borderId="11" xfId="0" applyFont="1" applyBorder="1" applyAlignment="1" applyProtection="1">
      <alignment horizontal="center" vertical="center"/>
      <protection hidden="1"/>
    </xf>
    <xf numFmtId="0" fontId="16" fillId="0" borderId="15" xfId="0" applyFont="1" applyBorder="1" applyAlignment="1" applyProtection="1">
      <alignment horizontal="center" vertical="center"/>
      <protection hidden="1"/>
    </xf>
    <xf numFmtId="14" fontId="16" fillId="0" borderId="8" xfId="0" applyNumberFormat="1" applyFont="1" applyBorder="1" applyAlignment="1" applyProtection="1">
      <alignment horizontal="center"/>
      <protection hidden="1"/>
    </xf>
    <xf numFmtId="14" fontId="16" fillId="0" borderId="13" xfId="0" applyNumberFormat="1" applyFont="1" applyBorder="1" applyAlignment="1" applyProtection="1">
      <alignment horizontal="center"/>
      <protection hidden="1"/>
    </xf>
    <xf numFmtId="0" fontId="19" fillId="0" borderId="3" xfId="0" applyNumberFormat="1" applyFont="1" applyBorder="1" applyAlignment="1" applyProtection="1">
      <alignment horizontal="right" vertical="center" wrapText="1"/>
      <protection hidden="1"/>
    </xf>
    <xf numFmtId="0" fontId="19" fillId="0" borderId="1" xfId="0" applyNumberFormat="1" applyFont="1" applyBorder="1" applyAlignment="1" applyProtection="1">
      <alignment horizontal="right" vertical="center" wrapText="1"/>
      <protection hidden="1"/>
    </xf>
    <xf numFmtId="0" fontId="19" fillId="0" borderId="2" xfId="0" applyNumberFormat="1" applyFont="1" applyBorder="1" applyAlignment="1" applyProtection="1">
      <alignment horizontal="right" vertical="center" wrapText="1"/>
      <protection hidden="1"/>
    </xf>
    <xf numFmtId="0" fontId="19" fillId="0" borderId="3" xfId="0" applyFont="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hidden="1"/>
    </xf>
    <xf numFmtId="0" fontId="16" fillId="0" borderId="3" xfId="0" applyFont="1" applyBorder="1" applyAlignment="1" applyProtection="1">
      <alignment horizontal="left" indent="2"/>
      <protection hidden="1"/>
    </xf>
    <xf numFmtId="0" fontId="16" fillId="0" borderId="1" xfId="0" applyFont="1" applyBorder="1" applyAlignment="1" applyProtection="1">
      <alignment horizontal="left" indent="2"/>
      <protection hidden="1"/>
    </xf>
    <xf numFmtId="0" fontId="17" fillId="0" borderId="1" xfId="0" applyFont="1" applyBorder="1" applyAlignment="1" applyProtection="1">
      <alignment horizontal="center" vertical="center"/>
      <protection hidden="1"/>
    </xf>
    <xf numFmtId="0" fontId="17" fillId="0" borderId="2" xfId="0" applyFont="1" applyBorder="1" applyAlignment="1" applyProtection="1">
      <alignment horizontal="center" vertical="center"/>
      <protection hidden="1"/>
    </xf>
    <xf numFmtId="0" fontId="17" fillId="0" borderId="3" xfId="0" applyFont="1" applyBorder="1" applyAlignment="1" applyProtection="1">
      <alignment horizontal="center" vertical="center"/>
      <protection hidden="1"/>
    </xf>
    <xf numFmtId="0" fontId="16" fillId="0" borderId="1" xfId="0" applyFont="1" applyBorder="1" applyAlignment="1" applyProtection="1">
      <alignment vertical="center" wrapText="1"/>
      <protection hidden="1"/>
    </xf>
    <xf numFmtId="0" fontId="16" fillId="0" borderId="2" xfId="0" applyFont="1" applyBorder="1" applyAlignment="1" applyProtection="1">
      <alignment vertical="center" wrapText="1"/>
      <protection hidden="1"/>
    </xf>
    <xf numFmtId="0" fontId="17" fillId="0" borderId="3" xfId="0" applyFont="1" applyBorder="1" applyAlignment="1" applyProtection="1">
      <alignment horizontal="left" vertical="center" wrapText="1"/>
      <protection hidden="1"/>
    </xf>
    <xf numFmtId="0" fontId="17" fillId="0" borderId="1" xfId="0" applyFont="1" applyBorder="1" applyAlignment="1" applyProtection="1">
      <alignment horizontal="left" vertical="center" wrapText="1"/>
      <protection hidden="1"/>
    </xf>
    <xf numFmtId="0" fontId="17" fillId="0" borderId="1" xfId="0" applyFont="1" applyBorder="1" applyAlignment="1" applyProtection="1">
      <alignment vertical="center" wrapText="1"/>
      <protection hidden="1"/>
    </xf>
    <xf numFmtId="14" fontId="17" fillId="0" borderId="1" xfId="0" applyNumberFormat="1" applyFont="1" applyBorder="1" applyAlignment="1" applyProtection="1">
      <alignment horizontal="left" vertical="center" wrapText="1"/>
      <protection hidden="1"/>
    </xf>
    <xf numFmtId="14" fontId="17" fillId="0" borderId="2" xfId="0" applyNumberFormat="1" applyFont="1" applyBorder="1" applyAlignment="1" applyProtection="1">
      <alignment horizontal="left" vertical="center" wrapText="1"/>
      <protection hidden="1"/>
    </xf>
    <xf numFmtId="0" fontId="17" fillId="0" borderId="3" xfId="0" applyFont="1" applyBorder="1" applyAlignment="1" applyProtection="1">
      <alignment vertical="center" wrapText="1"/>
      <protection hidden="1"/>
    </xf>
    <xf numFmtId="0" fontId="17" fillId="0" borderId="2" xfId="0" applyFont="1" applyBorder="1" applyAlignment="1" applyProtection="1">
      <alignment horizontal="left" vertical="center" wrapText="1"/>
      <protection hidden="1"/>
    </xf>
    <xf numFmtId="0" fontId="16" fillId="0" borderId="3" xfId="0" applyFont="1" applyBorder="1" applyAlignment="1" applyProtection="1">
      <alignment vertical="center" wrapText="1"/>
      <protection hidden="1"/>
    </xf>
    <xf numFmtId="0" fontId="15" fillId="0" borderId="3" xfId="0" applyFont="1" applyBorder="1" applyAlignment="1" applyProtection="1">
      <alignment horizontal="left" vertical="top" wrapText="1"/>
      <protection hidden="1"/>
    </xf>
    <xf numFmtId="0" fontId="15" fillId="0" borderId="1" xfId="0" applyFont="1" applyBorder="1" applyAlignment="1" applyProtection="1">
      <alignment horizontal="left" vertical="top" wrapText="1"/>
      <protection hidden="1"/>
    </xf>
    <xf numFmtId="0" fontId="16" fillId="0" borderId="3" xfId="0" applyFont="1" applyBorder="1" applyAlignment="1" applyProtection="1">
      <alignment horizontal="left" vertical="center" wrapText="1"/>
      <protection hidden="1"/>
    </xf>
    <xf numFmtId="0" fontId="16" fillId="0" borderId="1" xfId="0" applyFont="1" applyBorder="1" applyAlignment="1" applyProtection="1">
      <alignment horizontal="left" vertical="center" wrapText="1"/>
      <protection hidden="1"/>
    </xf>
    <xf numFmtId="0" fontId="17" fillId="0" borderId="2" xfId="0" applyFont="1" applyBorder="1" applyAlignment="1" applyProtection="1">
      <alignment vertical="center" wrapText="1"/>
      <protection hidden="1"/>
    </xf>
    <xf numFmtId="49" fontId="17" fillId="0" borderId="3" xfId="0" applyNumberFormat="1" applyFont="1" applyBorder="1" applyAlignment="1" applyProtection="1">
      <alignment horizontal="left" vertical="center" wrapText="1"/>
      <protection hidden="1"/>
    </xf>
    <xf numFmtId="49" fontId="17" fillId="0" borderId="1" xfId="0" applyNumberFormat="1" applyFont="1" applyBorder="1" applyAlignment="1" applyProtection="1">
      <alignment horizontal="left" vertical="center" wrapText="1"/>
      <protection hidden="1"/>
    </xf>
    <xf numFmtId="14" fontId="17" fillId="0" borderId="1" xfId="0" applyNumberFormat="1" applyFont="1" applyBorder="1" applyAlignment="1" applyProtection="1">
      <alignment horizontal="center" vertical="center"/>
      <protection hidden="1"/>
    </xf>
    <xf numFmtId="14" fontId="17" fillId="0" borderId="2" xfId="0" applyNumberFormat="1" applyFont="1" applyBorder="1" applyAlignment="1" applyProtection="1">
      <alignment horizontal="center" vertical="center"/>
      <protection hidden="1"/>
    </xf>
    <xf numFmtId="14" fontId="17" fillId="0" borderId="3" xfId="0" applyNumberFormat="1" applyFont="1" applyBorder="1" applyAlignment="1" applyProtection="1">
      <alignment horizontal="center" vertical="center"/>
      <protection hidden="1"/>
    </xf>
    <xf numFmtId="0" fontId="17" fillId="0" borderId="3" xfId="0" applyFont="1" applyBorder="1" applyAlignment="1" applyProtection="1">
      <alignment horizontal="left"/>
      <protection hidden="1"/>
    </xf>
    <xf numFmtId="0" fontId="17" fillId="0" borderId="1" xfId="0" applyFont="1" applyBorder="1" applyAlignment="1" applyProtection="1">
      <alignment horizontal="left"/>
      <protection hidden="1"/>
    </xf>
    <xf numFmtId="0" fontId="16" fillId="0" borderId="3" xfId="0" applyFont="1" applyBorder="1" applyAlignment="1" applyProtection="1">
      <alignment horizontal="left"/>
      <protection hidden="1"/>
    </xf>
    <xf numFmtId="0" fontId="16" fillId="0" borderId="1" xfId="0" applyFont="1" applyBorder="1" applyAlignment="1" applyProtection="1">
      <alignment horizontal="left"/>
      <protection hidden="1"/>
    </xf>
    <xf numFmtId="164" fontId="17" fillId="0" borderId="1" xfId="0" applyNumberFormat="1" applyFont="1" applyFill="1" applyBorder="1" applyAlignment="1" applyProtection="1">
      <alignment horizontal="center" vertical="center"/>
      <protection hidden="1"/>
    </xf>
    <xf numFmtId="164" fontId="16" fillId="0" borderId="2" xfId="0" applyNumberFormat="1" applyFont="1" applyBorder="1" applyAlignment="1" applyProtection="1">
      <alignment horizontal="right" vertical="center"/>
      <protection hidden="1"/>
    </xf>
    <xf numFmtId="164" fontId="17" fillId="0" borderId="3" xfId="0" applyNumberFormat="1" applyFont="1" applyFill="1" applyBorder="1" applyAlignment="1" applyProtection="1">
      <alignment horizontal="center" vertical="center"/>
      <protection hidden="1"/>
    </xf>
    <xf numFmtId="164" fontId="16" fillId="0" borderId="1" xfId="0" applyNumberFormat="1" applyFont="1" applyBorder="1" applyAlignment="1" applyProtection="1">
      <alignment horizontal="right" vertical="center"/>
      <protection hidden="1"/>
    </xf>
    <xf numFmtId="0" fontId="16" fillId="0" borderId="3" xfId="0" applyFont="1" applyBorder="1" applyAlignment="1" applyProtection="1">
      <alignment horizontal="left" vertical="center" indent="3"/>
      <protection hidden="1"/>
    </xf>
    <xf numFmtId="0" fontId="16" fillId="0" borderId="1" xfId="0" applyFont="1" applyBorder="1" applyAlignment="1" applyProtection="1">
      <alignment horizontal="left" vertical="center" indent="3"/>
      <protection hidden="1"/>
    </xf>
    <xf numFmtId="0" fontId="17" fillId="0" borderId="3" xfId="0" applyFont="1" applyBorder="1" applyAlignment="1" applyProtection="1">
      <alignment horizontal="left" indent="3"/>
      <protection hidden="1"/>
    </xf>
    <xf numFmtId="0" fontId="17" fillId="0" borderId="1" xfId="0" applyFont="1" applyBorder="1" applyAlignment="1" applyProtection="1">
      <alignment horizontal="left" indent="3"/>
      <protection hidden="1"/>
    </xf>
    <xf numFmtId="0" fontId="15" fillId="0" borderId="3" xfId="0" applyFont="1" applyBorder="1" applyAlignment="1" applyProtection="1">
      <alignment horizontal="left" vertical="center" indent="3"/>
      <protection hidden="1"/>
    </xf>
    <xf numFmtId="0" fontId="15" fillId="0" borderId="1" xfId="0" applyFont="1" applyBorder="1" applyAlignment="1" applyProtection="1">
      <alignment horizontal="left" vertical="center" indent="3"/>
      <protection hidden="1"/>
    </xf>
    <xf numFmtId="0" fontId="17" fillId="0" borderId="8" xfId="0" applyFont="1" applyBorder="1" applyAlignment="1" applyProtection="1">
      <alignment horizontal="center" vertical="center"/>
      <protection hidden="1"/>
    </xf>
    <xf numFmtId="0" fontId="17" fillId="0" borderId="9"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locked="0" hidden="1"/>
    </xf>
    <xf numFmtId="0" fontId="15" fillId="0" borderId="5" xfId="0" applyFont="1" applyBorder="1" applyAlignment="1" applyProtection="1">
      <alignment horizontal="center" vertical="center"/>
      <protection locked="0" hidden="1"/>
    </xf>
    <xf numFmtId="164" fontId="15" fillId="0" borderId="12" xfId="0" applyNumberFormat="1" applyFont="1" applyBorder="1" applyAlignment="1" applyProtection="1">
      <alignment horizontal="right" vertical="center"/>
      <protection hidden="1"/>
    </xf>
    <xf numFmtId="164" fontId="15" fillId="0" borderId="0" xfId="0" applyNumberFormat="1" applyFont="1" applyBorder="1" applyAlignment="1" applyProtection="1">
      <alignment horizontal="right" vertical="center"/>
      <protection hidden="1"/>
    </xf>
    <xf numFmtId="164" fontId="15" fillId="0" borderId="14" xfId="0" applyNumberFormat="1" applyFont="1" applyBorder="1" applyAlignment="1" applyProtection="1">
      <alignment horizontal="right" vertical="center"/>
      <protection hidden="1"/>
    </xf>
    <xf numFmtId="164" fontId="15" fillId="0" borderId="13" xfId="0" applyNumberFormat="1" applyFont="1" applyBorder="1" applyAlignment="1" applyProtection="1">
      <alignment horizontal="right" vertical="center"/>
      <protection hidden="1"/>
    </xf>
    <xf numFmtId="164" fontId="15" fillId="0" borderId="15" xfId="0" applyNumberFormat="1" applyFont="1" applyBorder="1" applyAlignment="1" applyProtection="1">
      <alignment horizontal="right" vertical="center"/>
      <protection hidden="1"/>
    </xf>
    <xf numFmtId="164" fontId="15" fillId="0" borderId="5" xfId="0" applyNumberFormat="1" applyFont="1" applyBorder="1" applyAlignment="1" applyProtection="1">
      <alignment horizontal="right" vertical="center"/>
      <protection hidden="1"/>
    </xf>
    <xf numFmtId="0" fontId="15" fillId="0" borderId="1" xfId="0" applyFont="1" applyBorder="1" applyAlignment="1" applyProtection="1">
      <alignment vertical="center" wrapText="1"/>
      <protection hidden="1"/>
    </xf>
    <xf numFmtId="0" fontId="15" fillId="0" borderId="2" xfId="0" applyFont="1" applyBorder="1" applyAlignment="1" applyProtection="1">
      <alignment vertical="center" wrapText="1"/>
      <protection hidden="1"/>
    </xf>
    <xf numFmtId="49" fontId="18" fillId="0" borderId="3" xfId="0" applyNumberFormat="1" applyFont="1" applyBorder="1" applyAlignment="1" applyProtection="1">
      <alignment horizontal="left" vertical="center" wrapText="1"/>
      <protection locked="0" hidden="1"/>
    </xf>
    <xf numFmtId="49" fontId="18" fillId="0" borderId="1" xfId="0" applyNumberFormat="1" applyFont="1" applyBorder="1" applyAlignment="1" applyProtection="1">
      <alignment horizontal="left" vertical="center" wrapText="1"/>
      <protection locked="0" hidden="1"/>
    </xf>
    <xf numFmtId="49" fontId="18" fillId="0" borderId="1" xfId="0" applyNumberFormat="1" applyFont="1" applyBorder="1" applyAlignment="1" applyProtection="1">
      <alignment vertical="center" wrapText="1"/>
      <protection locked="0" hidden="1"/>
    </xf>
    <xf numFmtId="49" fontId="18" fillId="0" borderId="2" xfId="0" applyNumberFormat="1" applyFont="1" applyBorder="1" applyAlignment="1" applyProtection="1">
      <alignment horizontal="left" vertical="center" wrapText="1"/>
      <protection locked="0" hidden="1"/>
    </xf>
    <xf numFmtId="0" fontId="18" fillId="0" borderId="3" xfId="0" applyFont="1" applyBorder="1" applyAlignment="1" applyProtection="1">
      <alignment vertical="center" wrapText="1"/>
      <protection locked="0" hidden="1"/>
    </xf>
    <xf numFmtId="0" fontId="18" fillId="0" borderId="1" xfId="0" applyFont="1" applyBorder="1" applyAlignment="1" applyProtection="1">
      <alignment vertical="center" wrapText="1"/>
      <protection locked="0" hidden="1"/>
    </xf>
    <xf numFmtId="0" fontId="15" fillId="0" borderId="3" xfId="0" applyFont="1" applyBorder="1" applyAlignment="1" applyProtection="1">
      <alignment vertical="center" wrapText="1"/>
      <protection hidden="1"/>
    </xf>
    <xf numFmtId="49" fontId="18" fillId="0" borderId="2" xfId="0" applyNumberFormat="1" applyFont="1" applyBorder="1" applyAlignment="1" applyProtection="1">
      <alignment vertical="center" wrapText="1"/>
      <protection locked="0" hidden="1"/>
    </xf>
    <xf numFmtId="0" fontId="18" fillId="0" borderId="2" xfId="0" applyFont="1" applyBorder="1" applyAlignment="1" applyProtection="1">
      <alignment vertical="center" wrapText="1"/>
      <protection locked="0" hidden="1"/>
    </xf>
    <xf numFmtId="0" fontId="15" fillId="0" borderId="3" xfId="0" applyFont="1" applyBorder="1" applyAlignment="1" applyProtection="1">
      <alignment horizontal="left" vertical="center" wrapText="1"/>
      <protection hidden="1"/>
    </xf>
    <xf numFmtId="0" fontId="15" fillId="0" borderId="1" xfId="0" applyFont="1" applyBorder="1" applyAlignment="1" applyProtection="1">
      <alignment horizontal="left" vertical="center" wrapText="1"/>
      <protection hidden="1"/>
    </xf>
    <xf numFmtId="0" fontId="15" fillId="0" borderId="3" xfId="0" applyFont="1" applyBorder="1" applyAlignment="1" applyProtection="1">
      <alignment horizontal="left" vertical="center" indent="2"/>
      <protection hidden="1"/>
    </xf>
    <xf numFmtId="0" fontId="15" fillId="0" borderId="1" xfId="0" applyFont="1" applyBorder="1" applyAlignment="1" applyProtection="1">
      <alignment horizontal="left" vertical="center" indent="2"/>
      <protection hidden="1"/>
    </xf>
    <xf numFmtId="0" fontId="18" fillId="0" borderId="1" xfId="0" applyFont="1" applyBorder="1" applyAlignment="1" applyProtection="1">
      <alignment horizontal="center" vertical="center"/>
      <protection locked="0" hidden="1"/>
    </xf>
    <xf numFmtId="0" fontId="18" fillId="0" borderId="2" xfId="0" applyFont="1" applyBorder="1" applyAlignment="1" applyProtection="1">
      <alignment horizontal="center" vertical="center"/>
      <protection locked="0" hidden="1"/>
    </xf>
    <xf numFmtId="0" fontId="18" fillId="0" borderId="2" xfId="0" applyFont="1" applyBorder="1" applyAlignment="1" applyProtection="1">
      <alignment horizontal="center" vertical="center"/>
      <protection hidden="1"/>
    </xf>
    <xf numFmtId="0" fontId="18" fillId="0" borderId="3" xfId="0" applyFont="1" applyBorder="1" applyAlignment="1" applyProtection="1">
      <alignment horizontal="center" vertical="center"/>
      <protection hidden="1"/>
    </xf>
    <xf numFmtId="0" fontId="15" fillId="0" borderId="3" xfId="0" applyFont="1" applyBorder="1" applyAlignment="1" applyProtection="1">
      <alignment horizontal="left" indent="2"/>
      <protection hidden="1"/>
    </xf>
    <xf numFmtId="0" fontId="15" fillId="0" borderId="1" xfId="0" applyFont="1" applyBorder="1" applyAlignment="1" applyProtection="1">
      <alignment horizontal="left" indent="2"/>
      <protection hidden="1"/>
    </xf>
    <xf numFmtId="0" fontId="18" fillId="0" borderId="3" xfId="0" applyFont="1" applyBorder="1" applyAlignment="1" applyProtection="1">
      <alignment horizontal="center" vertical="center"/>
      <protection locked="0" hidden="1"/>
    </xf>
    <xf numFmtId="14" fontId="18" fillId="0" borderId="6" xfId="0" applyNumberFormat="1" applyFont="1" applyBorder="1" applyAlignment="1" applyProtection="1">
      <alignment horizontal="center" vertical="center"/>
      <protection locked="0" hidden="1"/>
    </xf>
    <xf numFmtId="14" fontId="18" fillId="0" borderId="3" xfId="0" applyNumberFormat="1" applyFont="1" applyBorder="1" applyAlignment="1" applyProtection="1">
      <alignment horizontal="center" vertical="center"/>
      <protection locked="0" hidden="1"/>
    </xf>
    <xf numFmtId="14" fontId="18" fillId="0" borderId="2" xfId="0" applyNumberFormat="1" applyFont="1" applyBorder="1" applyAlignment="1" applyProtection="1">
      <alignment horizontal="center" vertical="center"/>
      <protection locked="0" hidden="1"/>
    </xf>
    <xf numFmtId="14" fontId="18" fillId="0" borderId="1" xfId="0" applyNumberFormat="1" applyFont="1" applyBorder="1" applyAlignment="1" applyProtection="1">
      <alignment horizontal="center" vertical="center"/>
      <protection locked="0" hidden="1"/>
    </xf>
    <xf numFmtId="0" fontId="18" fillId="0" borderId="3" xfId="0" applyFont="1" applyBorder="1" applyAlignment="1" applyProtection="1">
      <alignment horizontal="left"/>
      <protection hidden="1"/>
    </xf>
    <xf numFmtId="0" fontId="18" fillId="0" borderId="1" xfId="0" applyFont="1" applyBorder="1" applyAlignment="1" applyProtection="1">
      <alignment horizontal="left"/>
      <protection hidden="1"/>
    </xf>
    <xf numFmtId="0" fontId="15" fillId="0" borderId="3" xfId="0" applyFont="1" applyBorder="1" applyAlignment="1" applyProtection="1">
      <alignment horizontal="left"/>
      <protection hidden="1"/>
    </xf>
    <xf numFmtId="0" fontId="15" fillId="0" borderId="1" xfId="0" applyFont="1" applyBorder="1" applyAlignment="1" applyProtection="1">
      <alignment horizontal="left"/>
      <protection hidden="1"/>
    </xf>
    <xf numFmtId="0" fontId="18" fillId="0" borderId="6" xfId="0" applyFont="1" applyBorder="1" applyAlignment="1" applyProtection="1">
      <alignment horizontal="center" vertical="center"/>
      <protection hidden="1"/>
    </xf>
    <xf numFmtId="0" fontId="18" fillId="0" borderId="8" xfId="0" applyFont="1" applyBorder="1" applyAlignment="1" applyProtection="1">
      <alignment horizontal="center" vertical="center"/>
      <protection hidden="1"/>
    </xf>
    <xf numFmtId="0" fontId="18" fillId="0" borderId="9" xfId="0" applyFont="1" applyBorder="1" applyAlignment="1" applyProtection="1">
      <alignment horizontal="center" vertical="center"/>
      <protection hidden="1"/>
    </xf>
    <xf numFmtId="0" fontId="18" fillId="0" borderId="3" xfId="0" applyFont="1" applyBorder="1" applyAlignment="1" applyProtection="1">
      <alignment horizontal="left" indent="3"/>
      <protection hidden="1"/>
    </xf>
    <xf numFmtId="0" fontId="18" fillId="0" borderId="1" xfId="0" applyFont="1" applyBorder="1" applyAlignment="1" applyProtection="1">
      <alignment horizontal="left" indent="3"/>
      <protection hidden="1"/>
    </xf>
    <xf numFmtId="0" fontId="21" fillId="0" borderId="3" xfId="0" applyFont="1" applyBorder="1" applyAlignment="1" applyProtection="1">
      <alignment horizontal="center"/>
      <protection hidden="1"/>
    </xf>
    <xf numFmtId="0" fontId="21" fillId="0" borderId="1" xfId="0" applyFont="1" applyBorder="1" applyAlignment="1" applyProtection="1">
      <alignment horizontal="center"/>
      <protection hidden="1"/>
    </xf>
    <xf numFmtId="164" fontId="18" fillId="0" borderId="1" xfId="0" applyNumberFormat="1" applyFont="1" applyFill="1" applyBorder="1" applyAlignment="1" applyProtection="1">
      <alignment horizontal="center" vertical="center"/>
      <protection hidden="1"/>
    </xf>
    <xf numFmtId="164" fontId="15" fillId="0" borderId="2" xfId="0" applyNumberFormat="1" applyFont="1" applyBorder="1" applyAlignment="1" applyProtection="1">
      <alignment horizontal="right" vertical="center"/>
      <protection hidden="1"/>
    </xf>
    <xf numFmtId="164" fontId="18" fillId="0" borderId="3" xfId="0" applyNumberFormat="1" applyFont="1" applyFill="1" applyBorder="1" applyAlignment="1" applyProtection="1">
      <alignment horizontal="center" vertical="center"/>
      <protection hidden="1"/>
    </xf>
    <xf numFmtId="164" fontId="15" fillId="0" borderId="1" xfId="0" applyNumberFormat="1" applyFont="1" applyBorder="1" applyAlignment="1" applyProtection="1">
      <alignment horizontal="right" vertical="center"/>
      <protection hidden="1"/>
    </xf>
    <xf numFmtId="0" fontId="18" fillId="0" borderId="8" xfId="0" applyFont="1" applyBorder="1" applyAlignment="1" applyProtection="1">
      <alignment horizontal="center"/>
      <protection hidden="1"/>
    </xf>
    <xf numFmtId="0" fontId="18" fillId="0" borderId="9" xfId="0" applyFont="1" applyBorder="1" applyAlignment="1" applyProtection="1">
      <alignment horizontal="center"/>
      <protection hidden="1"/>
    </xf>
    <xf numFmtId="0" fontId="18" fillId="0" borderId="13" xfId="0" applyFont="1" applyBorder="1" applyAlignment="1" applyProtection="1">
      <alignment horizontal="center" vertical="center"/>
      <protection hidden="1"/>
    </xf>
    <xf numFmtId="0" fontId="18" fillId="0" borderId="5" xfId="0" applyFont="1" applyBorder="1" applyAlignment="1" applyProtection="1">
      <alignment horizontal="center" vertical="center"/>
      <protection hidden="1"/>
    </xf>
    <xf numFmtId="0" fontId="20" fillId="0" borderId="3" xfId="0" applyFont="1" applyBorder="1" applyAlignment="1" applyProtection="1">
      <alignment horizontal="left" vertical="center" wrapText="1"/>
      <protection hidden="1"/>
    </xf>
    <xf numFmtId="0" fontId="20" fillId="0" borderId="1" xfId="0" applyFont="1" applyBorder="1" applyAlignment="1" applyProtection="1">
      <alignment horizontal="left" vertical="center" wrapText="1"/>
      <protection hidden="1"/>
    </xf>
    <xf numFmtId="0" fontId="20" fillId="0" borderId="1" xfId="0" applyNumberFormat="1" applyFont="1" applyBorder="1" applyAlignment="1" applyProtection="1">
      <alignment horizontal="right" vertical="center" wrapText="1"/>
      <protection hidden="1"/>
    </xf>
    <xf numFmtId="0" fontId="20" fillId="0" borderId="2" xfId="0" applyNumberFormat="1" applyFont="1" applyBorder="1" applyAlignment="1" applyProtection="1">
      <alignment horizontal="right" vertical="center" wrapText="1"/>
      <protection hidden="1"/>
    </xf>
    <xf numFmtId="0" fontId="20" fillId="0" borderId="6" xfId="0" applyNumberFormat="1" applyFont="1" applyBorder="1" applyAlignment="1" applyProtection="1">
      <alignment horizontal="right" vertical="center" wrapText="1"/>
      <protection hidden="1"/>
    </xf>
    <xf numFmtId="0" fontId="18" fillId="0" borderId="12" xfId="0" applyFont="1" applyBorder="1" applyAlignment="1" applyProtection="1">
      <alignment horizontal="right" vertical="center"/>
      <protection hidden="1"/>
    </xf>
    <xf numFmtId="0" fontId="18" fillId="0" borderId="0" xfId="0" applyFont="1" applyBorder="1" applyAlignment="1" applyProtection="1">
      <alignment horizontal="right" vertical="center"/>
      <protection hidden="1"/>
    </xf>
    <xf numFmtId="0" fontId="18" fillId="0" borderId="14" xfId="0" applyFont="1" applyBorder="1" applyAlignment="1" applyProtection="1">
      <alignment horizontal="right" vertical="center"/>
      <protection hidden="1"/>
    </xf>
    <xf numFmtId="164" fontId="15" fillId="0" borderId="8" xfId="0" applyNumberFormat="1" applyFont="1" applyBorder="1" applyAlignment="1" applyProtection="1">
      <alignment horizontal="right" vertical="center"/>
      <protection hidden="1"/>
    </xf>
    <xf numFmtId="164" fontId="15" fillId="0" borderId="11" xfId="0" applyNumberFormat="1" applyFont="1" applyBorder="1" applyAlignment="1" applyProtection="1">
      <alignment horizontal="right" vertical="center"/>
      <protection hidden="1"/>
    </xf>
    <xf numFmtId="164" fontId="15" fillId="0" borderId="9" xfId="0" applyNumberFormat="1" applyFont="1" applyBorder="1" applyAlignment="1" applyProtection="1">
      <alignment horizontal="right" vertical="center"/>
      <protection hidden="1"/>
    </xf>
    <xf numFmtId="0" fontId="15" fillId="0" borderId="8" xfId="0" applyFont="1" applyBorder="1" applyAlignment="1" applyProtection="1">
      <alignment horizontal="center" vertical="center"/>
      <protection locked="0" hidden="1"/>
    </xf>
    <xf numFmtId="0" fontId="15" fillId="0" borderId="13" xfId="0" applyFont="1" applyBorder="1" applyAlignment="1" applyProtection="1">
      <alignment horizontal="center" vertical="center"/>
      <protection locked="0" hidden="1"/>
    </xf>
    <xf numFmtId="0" fontId="15" fillId="0" borderId="11" xfId="0" applyFont="1" applyBorder="1" applyAlignment="1" applyProtection="1">
      <alignment horizontal="center" vertical="center" wrapText="1"/>
      <protection hidden="1"/>
    </xf>
    <xf numFmtId="0" fontId="15" fillId="0" borderId="15" xfId="0" applyFont="1" applyBorder="1" applyAlignment="1" applyProtection="1">
      <alignment horizontal="center" vertical="center" wrapText="1"/>
      <protection hidden="1"/>
    </xf>
    <xf numFmtId="0" fontId="10" fillId="0" borderId="3" xfId="0" applyFont="1" applyBorder="1" applyAlignment="1" applyProtection="1">
      <alignment horizontal="center"/>
      <protection hidden="1"/>
    </xf>
    <xf numFmtId="0" fontId="10" fillId="0" borderId="1" xfId="0" applyFont="1" applyBorder="1" applyAlignment="1" applyProtection="1">
      <alignment horizontal="center"/>
      <protection hidden="1"/>
    </xf>
    <xf numFmtId="0" fontId="10" fillId="0" borderId="2" xfId="0" applyFont="1" applyBorder="1" applyAlignment="1" applyProtection="1">
      <alignment horizontal="center"/>
      <protection hidden="1"/>
    </xf>
    <xf numFmtId="0" fontId="10" fillId="0" borderId="0" xfId="0" applyFont="1" applyAlignment="1" applyProtection="1">
      <alignment horizontal="center"/>
      <protection hidden="1"/>
    </xf>
    <xf numFmtId="0" fontId="3" fillId="0" borderId="0" xfId="0" applyFont="1" applyAlignment="1" applyProtection="1">
      <alignment horizontal="center"/>
      <protection hidden="1"/>
    </xf>
    <xf numFmtId="0" fontId="2" fillId="0" borderId="0" xfId="0" applyFont="1" applyAlignment="1" applyProtection="1">
      <alignment horizontal="left"/>
      <protection hidden="1"/>
    </xf>
    <xf numFmtId="0" fontId="3" fillId="0" borderId="0" xfId="0" applyFont="1" applyBorder="1" applyAlignment="1" applyProtection="1">
      <alignment horizontal="center"/>
      <protection hidden="1"/>
    </xf>
  </cellXfs>
  <cellStyles count="1">
    <cellStyle name="Normal" xfId="0" builtinId="0"/>
  </cellStyles>
  <dxfs count="1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2162AE"/>
      <color rgb="FFFAB01A"/>
      <color rgb="FF059C95"/>
      <color rgb="FFFCCCC4"/>
      <color rgb="FFFFB7B7"/>
      <color rgb="FFD2BAFC"/>
      <color rgb="FFF8BD8C"/>
      <color rgb="FFB7F3E5"/>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DDA4D-CC16-41D0-B87A-FAFA7E0ECCFC}">
  <sheetPr codeName="Sheet2"/>
  <dimension ref="A1:R145"/>
  <sheetViews>
    <sheetView zoomScaleNormal="100" workbookViewId="0">
      <selection activeCell="I1" sqref="I1:Q1"/>
    </sheetView>
  </sheetViews>
  <sheetFormatPr defaultColWidth="9.140625" defaultRowHeight="15" x14ac:dyDescent="0.25"/>
  <cols>
    <col min="1" max="1" width="9" style="14" bestFit="1" customWidth="1"/>
    <col min="2" max="2" width="10.28515625" style="14" bestFit="1" customWidth="1"/>
    <col min="3" max="3" width="17" style="14" customWidth="1"/>
    <col min="4" max="5" width="13" style="197" customWidth="1"/>
    <col min="6" max="6" width="20" style="14" bestFit="1" customWidth="1"/>
    <col min="7" max="7" width="10.140625" style="14" customWidth="1"/>
    <col min="8" max="8" width="13.28515625" style="14" bestFit="1" customWidth="1"/>
    <col min="9" max="9" width="9.7109375" style="14" customWidth="1"/>
    <col min="10" max="17" width="9.140625" style="14"/>
    <col min="19" max="16384" width="9.140625" style="14"/>
  </cols>
  <sheetData>
    <row r="1" spans="1:17" ht="30" x14ac:dyDescent="0.25">
      <c r="A1" s="200" t="s">
        <v>11</v>
      </c>
      <c r="B1" s="195" t="s">
        <v>40</v>
      </c>
      <c r="C1" s="196" t="s">
        <v>41</v>
      </c>
      <c r="D1" s="201" t="s">
        <v>42</v>
      </c>
      <c r="E1" s="279"/>
      <c r="F1" s="203" t="s">
        <v>218</v>
      </c>
      <c r="H1" s="203" t="s">
        <v>215</v>
      </c>
      <c r="I1" s="196" t="s">
        <v>95</v>
      </c>
      <c r="J1" s="196" t="s">
        <v>96</v>
      </c>
      <c r="K1" s="196" t="s">
        <v>97</v>
      </c>
      <c r="L1" s="196" t="s">
        <v>131</v>
      </c>
      <c r="M1" s="196" t="s">
        <v>198</v>
      </c>
      <c r="N1" s="196" t="s">
        <v>199</v>
      </c>
      <c r="O1" s="196" t="s">
        <v>210</v>
      </c>
      <c r="P1" s="196" t="s">
        <v>211</v>
      </c>
      <c r="Q1" s="196" t="s">
        <v>212</v>
      </c>
    </row>
    <row r="2" spans="1:17" x14ac:dyDescent="0.25">
      <c r="A2" s="16" t="str">
        <f t="shared" ref="A2:A18" si="0">B2&amp;C2</f>
        <v>_20201</v>
      </c>
      <c r="B2" s="16" t="s">
        <v>96</v>
      </c>
      <c r="C2" s="18">
        <v>1</v>
      </c>
      <c r="D2" s="17">
        <v>1223</v>
      </c>
      <c r="E2" s="278"/>
      <c r="F2" s="19">
        <v>1</v>
      </c>
      <c r="H2" s="198"/>
      <c r="I2" s="18">
        <v>1</v>
      </c>
      <c r="J2" s="18">
        <v>1</v>
      </c>
      <c r="K2" s="18">
        <v>1</v>
      </c>
      <c r="L2" s="18">
        <v>1</v>
      </c>
      <c r="M2" s="19">
        <v>1</v>
      </c>
      <c r="N2" s="19">
        <v>1</v>
      </c>
      <c r="O2" s="19">
        <v>1</v>
      </c>
      <c r="P2" s="19">
        <v>1</v>
      </c>
      <c r="Q2" s="19">
        <v>1</v>
      </c>
    </row>
    <row r="3" spans="1:17" x14ac:dyDescent="0.25">
      <c r="A3" s="16" t="str">
        <f t="shared" si="0"/>
        <v>_20202</v>
      </c>
      <c r="B3" s="16" t="s">
        <v>96</v>
      </c>
      <c r="C3" s="18">
        <v>2</v>
      </c>
      <c r="D3" s="17">
        <v>1652</v>
      </c>
      <c r="E3" s="278"/>
      <c r="F3" s="18">
        <v>2</v>
      </c>
      <c r="H3" s="198"/>
      <c r="I3" s="18">
        <v>2</v>
      </c>
      <c r="J3" s="18">
        <v>2</v>
      </c>
      <c r="K3" s="18">
        <v>2</v>
      </c>
      <c r="L3" s="18">
        <v>2</v>
      </c>
      <c r="M3" s="18">
        <v>2</v>
      </c>
      <c r="N3" s="18">
        <v>2</v>
      </c>
      <c r="O3" s="18">
        <v>2</v>
      </c>
      <c r="P3" s="18">
        <v>2</v>
      </c>
      <c r="Q3" s="18">
        <v>2</v>
      </c>
    </row>
    <row r="4" spans="1:17" x14ac:dyDescent="0.25">
      <c r="A4" s="16" t="str">
        <f t="shared" si="0"/>
        <v>_20203</v>
      </c>
      <c r="B4" s="16" t="s">
        <v>96</v>
      </c>
      <c r="C4" s="18">
        <v>3</v>
      </c>
      <c r="D4" s="17">
        <v>2082</v>
      </c>
      <c r="E4" s="278"/>
      <c r="F4" s="18">
        <v>3</v>
      </c>
      <c r="H4" s="198"/>
      <c r="I4" s="18">
        <v>3</v>
      </c>
      <c r="J4" s="18">
        <v>3</v>
      </c>
      <c r="K4" s="18">
        <v>3</v>
      </c>
      <c r="L4" s="18">
        <v>3</v>
      </c>
      <c r="M4" s="18">
        <v>3</v>
      </c>
      <c r="N4" s="18">
        <v>3</v>
      </c>
      <c r="O4" s="18">
        <v>3</v>
      </c>
      <c r="P4" s="18">
        <v>3</v>
      </c>
      <c r="Q4" s="18">
        <v>3</v>
      </c>
    </row>
    <row r="5" spans="1:17" x14ac:dyDescent="0.25">
      <c r="A5" s="16" t="str">
        <f t="shared" si="0"/>
        <v>_20204</v>
      </c>
      <c r="B5" s="16" t="s">
        <v>96</v>
      </c>
      <c r="C5" s="18">
        <v>4</v>
      </c>
      <c r="D5" s="17">
        <v>2511</v>
      </c>
      <c r="E5" s="278"/>
      <c r="F5" s="18">
        <v>4</v>
      </c>
      <c r="H5" s="199"/>
      <c r="I5" s="18">
        <v>4</v>
      </c>
      <c r="J5" s="18">
        <v>4</v>
      </c>
      <c r="K5" s="18">
        <v>4</v>
      </c>
      <c r="L5" s="18">
        <v>4</v>
      </c>
      <c r="M5" s="18">
        <v>4</v>
      </c>
      <c r="N5" s="18">
        <v>4</v>
      </c>
      <c r="O5" s="18">
        <v>4</v>
      </c>
      <c r="P5" s="18">
        <v>4</v>
      </c>
      <c r="Q5" s="18">
        <v>4</v>
      </c>
    </row>
    <row r="6" spans="1:17" x14ac:dyDescent="0.25">
      <c r="A6" s="16" t="str">
        <f t="shared" si="0"/>
        <v>_20205</v>
      </c>
      <c r="B6" s="16" t="s">
        <v>96</v>
      </c>
      <c r="C6" s="18">
        <v>5</v>
      </c>
      <c r="D6" s="17">
        <v>2940</v>
      </c>
      <c r="E6" s="278"/>
      <c r="F6" s="18">
        <v>5</v>
      </c>
      <c r="H6" s="199"/>
      <c r="I6" s="18">
        <v>5</v>
      </c>
      <c r="J6" s="18">
        <v>5</v>
      </c>
      <c r="K6" s="18">
        <v>5</v>
      </c>
      <c r="L6" s="18">
        <v>5</v>
      </c>
      <c r="M6" s="18">
        <v>5</v>
      </c>
      <c r="N6" s="18">
        <v>5</v>
      </c>
      <c r="O6" s="18">
        <v>5</v>
      </c>
      <c r="P6" s="18">
        <v>5</v>
      </c>
      <c r="Q6" s="18">
        <v>5</v>
      </c>
    </row>
    <row r="7" spans="1:17" x14ac:dyDescent="0.25">
      <c r="A7" s="16" t="str">
        <f t="shared" si="0"/>
        <v>_20206</v>
      </c>
      <c r="B7" s="16" t="s">
        <v>96</v>
      </c>
      <c r="C7" s="18">
        <v>6</v>
      </c>
      <c r="D7" s="17">
        <v>3370</v>
      </c>
      <c r="E7" s="278"/>
      <c r="F7" s="18">
        <v>6</v>
      </c>
      <c r="H7" s="199"/>
      <c r="I7" s="18">
        <v>6</v>
      </c>
      <c r="J7" s="18">
        <v>6</v>
      </c>
      <c r="K7" s="18">
        <v>6</v>
      </c>
      <c r="L7" s="18">
        <v>6</v>
      </c>
      <c r="M7" s="18">
        <v>6</v>
      </c>
      <c r="N7" s="18">
        <v>6</v>
      </c>
      <c r="O7" s="18">
        <v>6</v>
      </c>
      <c r="P7" s="18">
        <v>6</v>
      </c>
      <c r="Q7" s="18">
        <v>6</v>
      </c>
    </row>
    <row r="8" spans="1:17" x14ac:dyDescent="0.25">
      <c r="A8" s="16" t="str">
        <f t="shared" si="0"/>
        <v>_20207</v>
      </c>
      <c r="B8" s="16" t="s">
        <v>96</v>
      </c>
      <c r="C8" s="18">
        <v>7</v>
      </c>
      <c r="D8" s="17">
        <v>3799</v>
      </c>
      <c r="E8" s="278"/>
      <c r="F8" s="18">
        <v>7</v>
      </c>
      <c r="H8" s="199"/>
      <c r="I8" s="18">
        <v>7</v>
      </c>
      <c r="J8" s="18">
        <v>7</v>
      </c>
      <c r="K8" s="18">
        <v>7</v>
      </c>
      <c r="L8" s="18">
        <v>7</v>
      </c>
      <c r="M8" s="18">
        <v>7</v>
      </c>
      <c r="N8" s="18">
        <v>7</v>
      </c>
      <c r="O8" s="18">
        <v>7</v>
      </c>
      <c r="P8" s="18">
        <v>7</v>
      </c>
      <c r="Q8" s="18">
        <v>7</v>
      </c>
    </row>
    <row r="9" spans="1:17" x14ac:dyDescent="0.25">
      <c r="A9" s="16" t="str">
        <f t="shared" si="0"/>
        <v>_20208</v>
      </c>
      <c r="B9" s="16" t="s">
        <v>96</v>
      </c>
      <c r="C9" s="18">
        <v>8</v>
      </c>
      <c r="D9" s="17">
        <v>4228</v>
      </c>
      <c r="E9" s="278"/>
      <c r="F9" s="18">
        <v>8</v>
      </c>
      <c r="H9" s="199"/>
      <c r="I9" s="18">
        <v>8</v>
      </c>
      <c r="J9" s="18">
        <v>8</v>
      </c>
      <c r="K9" s="18">
        <v>8</v>
      </c>
      <c r="L9" s="18">
        <v>8</v>
      </c>
      <c r="M9" s="18">
        <v>8</v>
      </c>
      <c r="N9" s="18">
        <v>8</v>
      </c>
      <c r="O9" s="18">
        <v>8</v>
      </c>
      <c r="P9" s="18">
        <v>8</v>
      </c>
      <c r="Q9" s="18">
        <v>8</v>
      </c>
    </row>
    <row r="10" spans="1:17" x14ac:dyDescent="0.25">
      <c r="A10" s="16" t="str">
        <f t="shared" si="0"/>
        <v>_20209</v>
      </c>
      <c r="B10" s="16" t="s">
        <v>96</v>
      </c>
      <c r="C10" s="18">
        <v>9</v>
      </c>
      <c r="D10" s="17">
        <v>4657</v>
      </c>
      <c r="E10" s="278"/>
      <c r="F10" s="18">
        <v>9</v>
      </c>
      <c r="H10" s="199"/>
      <c r="I10" s="18">
        <v>9</v>
      </c>
      <c r="J10" s="18">
        <v>9</v>
      </c>
      <c r="K10" s="18">
        <v>9</v>
      </c>
      <c r="L10" s="18">
        <v>9</v>
      </c>
      <c r="M10" s="18">
        <v>9</v>
      </c>
      <c r="N10" s="18">
        <v>9</v>
      </c>
      <c r="O10" s="18">
        <v>9</v>
      </c>
      <c r="P10" s="18">
        <v>9</v>
      </c>
      <c r="Q10" s="18">
        <v>9</v>
      </c>
    </row>
    <row r="11" spans="1:17" x14ac:dyDescent="0.25">
      <c r="A11" s="16" t="str">
        <f t="shared" si="0"/>
        <v>_202010</v>
      </c>
      <c r="B11" s="16" t="s">
        <v>96</v>
      </c>
      <c r="C11" s="18">
        <v>10</v>
      </c>
      <c r="D11" s="17">
        <v>5086</v>
      </c>
      <c r="E11" s="278"/>
      <c r="F11" s="18">
        <v>10</v>
      </c>
      <c r="H11" s="199"/>
      <c r="I11" s="18">
        <v>10</v>
      </c>
      <c r="J11" s="18">
        <v>10</v>
      </c>
      <c r="K11" s="18">
        <v>10</v>
      </c>
      <c r="L11" s="18">
        <v>10</v>
      </c>
      <c r="M11" s="18">
        <v>10</v>
      </c>
      <c r="N11" s="18">
        <v>10</v>
      </c>
      <c r="O11" s="18">
        <v>10</v>
      </c>
      <c r="P11" s="18">
        <v>10</v>
      </c>
      <c r="Q11" s="18">
        <v>10</v>
      </c>
    </row>
    <row r="12" spans="1:17" x14ac:dyDescent="0.25">
      <c r="A12" s="16" t="str">
        <f t="shared" si="0"/>
        <v>_202011</v>
      </c>
      <c r="B12" s="16" t="s">
        <v>96</v>
      </c>
      <c r="C12" s="18">
        <v>11</v>
      </c>
      <c r="D12" s="17">
        <v>5515</v>
      </c>
      <c r="E12" s="278"/>
      <c r="F12" s="18">
        <v>11</v>
      </c>
      <c r="H12" s="199"/>
      <c r="I12" s="18">
        <v>11</v>
      </c>
      <c r="J12" s="18">
        <v>11</v>
      </c>
      <c r="K12" s="18">
        <v>11</v>
      </c>
      <c r="L12" s="18">
        <v>11</v>
      </c>
      <c r="M12" s="18">
        <v>11</v>
      </c>
      <c r="N12" s="18">
        <v>11</v>
      </c>
      <c r="O12" s="18">
        <v>11</v>
      </c>
      <c r="P12" s="18">
        <v>11</v>
      </c>
      <c r="Q12" s="18">
        <v>11</v>
      </c>
    </row>
    <row r="13" spans="1:17" x14ac:dyDescent="0.25">
      <c r="A13" s="16" t="str">
        <f t="shared" si="0"/>
        <v>_202012</v>
      </c>
      <c r="B13" s="16" t="s">
        <v>96</v>
      </c>
      <c r="C13" s="18">
        <v>12</v>
      </c>
      <c r="D13" s="17">
        <v>5944</v>
      </c>
      <c r="E13" s="278"/>
      <c r="F13" s="18">
        <v>12</v>
      </c>
      <c r="H13" s="199"/>
      <c r="I13" s="18">
        <v>12</v>
      </c>
      <c r="J13" s="18">
        <v>12</v>
      </c>
      <c r="K13" s="18">
        <v>12</v>
      </c>
      <c r="L13" s="18">
        <v>12</v>
      </c>
      <c r="M13" s="18">
        <v>12</v>
      </c>
      <c r="N13" s="18">
        <v>12</v>
      </c>
      <c r="O13" s="18">
        <v>12</v>
      </c>
      <c r="P13" s="18">
        <v>12</v>
      </c>
      <c r="Q13" s="18">
        <v>12</v>
      </c>
    </row>
    <row r="14" spans="1:17" x14ac:dyDescent="0.25">
      <c r="A14" s="16" t="str">
        <f t="shared" si="0"/>
        <v>_202013</v>
      </c>
      <c r="B14" s="16" t="s">
        <v>96</v>
      </c>
      <c r="C14" s="18">
        <v>13</v>
      </c>
      <c r="D14" s="17">
        <v>6373</v>
      </c>
      <c r="E14" s="278"/>
      <c r="F14" s="18">
        <v>13</v>
      </c>
      <c r="H14" s="199"/>
      <c r="I14" s="18">
        <v>13</v>
      </c>
      <c r="J14" s="18">
        <v>13</v>
      </c>
      <c r="K14" s="18">
        <v>13</v>
      </c>
      <c r="L14" s="18">
        <v>13</v>
      </c>
      <c r="M14" s="18">
        <v>13</v>
      </c>
      <c r="N14" s="18">
        <v>13</v>
      </c>
      <c r="O14" s="18">
        <v>13</v>
      </c>
      <c r="P14" s="18">
        <v>13</v>
      </c>
      <c r="Q14" s="18">
        <v>13</v>
      </c>
    </row>
    <row r="15" spans="1:17" x14ac:dyDescent="0.25">
      <c r="A15" s="16" t="str">
        <f t="shared" si="0"/>
        <v>_202014</v>
      </c>
      <c r="B15" s="16" t="s">
        <v>96</v>
      </c>
      <c r="C15" s="18">
        <v>14</v>
      </c>
      <c r="D15" s="17">
        <v>6802</v>
      </c>
      <c r="E15" s="278"/>
      <c r="F15" s="18">
        <v>14</v>
      </c>
      <c r="I15" s="18">
        <v>14</v>
      </c>
      <c r="J15" s="18">
        <v>14</v>
      </c>
      <c r="K15" s="18">
        <v>14</v>
      </c>
      <c r="L15" s="18">
        <v>14</v>
      </c>
      <c r="M15" s="18">
        <v>14</v>
      </c>
      <c r="N15" s="18">
        <v>14</v>
      </c>
      <c r="O15" s="18">
        <v>14</v>
      </c>
      <c r="P15" s="18">
        <v>14</v>
      </c>
      <c r="Q15" s="18">
        <v>14</v>
      </c>
    </row>
    <row r="16" spans="1:17" x14ac:dyDescent="0.25">
      <c r="A16" s="16" t="str">
        <f t="shared" si="0"/>
        <v>_202015</v>
      </c>
      <c r="B16" s="16" t="s">
        <v>96</v>
      </c>
      <c r="C16" s="18">
        <v>15</v>
      </c>
      <c r="D16" s="17">
        <v>7231</v>
      </c>
      <c r="E16" s="278"/>
      <c r="F16" s="18">
        <v>15</v>
      </c>
      <c r="I16" s="18">
        <v>15</v>
      </c>
      <c r="J16" s="18">
        <v>15</v>
      </c>
      <c r="K16" s="18">
        <v>15</v>
      </c>
      <c r="L16" s="18">
        <v>15</v>
      </c>
      <c r="M16" s="18">
        <v>15</v>
      </c>
      <c r="N16" s="18">
        <v>15</v>
      </c>
      <c r="O16" s="18">
        <v>15</v>
      </c>
      <c r="P16" s="18">
        <v>15</v>
      </c>
      <c r="Q16" s="18">
        <v>15</v>
      </c>
    </row>
    <row r="17" spans="1:17" x14ac:dyDescent="0.25">
      <c r="A17" s="16" t="str">
        <f t="shared" si="0"/>
        <v>_202016</v>
      </c>
      <c r="B17" s="16" t="s">
        <v>96</v>
      </c>
      <c r="C17" s="18">
        <v>16</v>
      </c>
      <c r="D17" s="17">
        <v>7660</v>
      </c>
      <c r="E17" s="278"/>
      <c r="F17" s="18">
        <v>16</v>
      </c>
      <c r="I17" s="18">
        <v>16</v>
      </c>
      <c r="J17" s="18">
        <v>16</v>
      </c>
      <c r="K17" s="18">
        <v>16</v>
      </c>
      <c r="L17" s="18">
        <v>16</v>
      </c>
      <c r="M17" s="18">
        <v>16</v>
      </c>
      <c r="N17" s="18">
        <v>16</v>
      </c>
      <c r="O17" s="18">
        <v>16</v>
      </c>
      <c r="P17" s="18">
        <v>16</v>
      </c>
      <c r="Q17" s="18">
        <v>16</v>
      </c>
    </row>
    <row r="18" spans="1:17" x14ac:dyDescent="0.25">
      <c r="A18" s="16" t="str">
        <f t="shared" si="0"/>
        <v>_202017</v>
      </c>
      <c r="B18" s="16" t="s">
        <v>96</v>
      </c>
      <c r="C18" s="18">
        <v>17</v>
      </c>
      <c r="D18" s="17">
        <v>8089</v>
      </c>
      <c r="E18" s="278"/>
      <c r="F18" s="18">
        <v>17</v>
      </c>
      <c r="I18" s="18">
        <v>17</v>
      </c>
      <c r="J18" s="18">
        <v>17</v>
      </c>
      <c r="K18" s="18">
        <v>17</v>
      </c>
      <c r="L18" s="18">
        <v>17</v>
      </c>
      <c r="M18" s="18">
        <v>17</v>
      </c>
      <c r="N18" s="18">
        <v>17</v>
      </c>
      <c r="O18" s="18">
        <v>17</v>
      </c>
      <c r="P18" s="18">
        <v>17</v>
      </c>
      <c r="Q18" s="18">
        <v>17</v>
      </c>
    </row>
    <row r="19" spans="1:17" x14ac:dyDescent="0.25">
      <c r="A19" s="16" t="str">
        <f t="shared" ref="A19:A82" si="1">B19&amp;C19</f>
        <v>_202018</v>
      </c>
      <c r="B19" s="16" t="s">
        <v>96</v>
      </c>
      <c r="C19" s="18">
        <v>18</v>
      </c>
      <c r="D19" s="17">
        <v>8518</v>
      </c>
      <c r="E19" s="278"/>
      <c r="F19" s="18">
        <v>18</v>
      </c>
      <c r="I19" s="18">
        <v>18</v>
      </c>
      <c r="J19" s="18">
        <v>18</v>
      </c>
      <c r="K19" s="18">
        <v>18</v>
      </c>
      <c r="L19" s="18">
        <v>18</v>
      </c>
      <c r="M19" s="18">
        <v>18</v>
      </c>
      <c r="N19" s="18">
        <v>18</v>
      </c>
      <c r="O19" s="18">
        <v>18</v>
      </c>
      <c r="P19" s="18">
        <v>18</v>
      </c>
      <c r="Q19" s="18">
        <v>18</v>
      </c>
    </row>
    <row r="20" spans="1:17" x14ac:dyDescent="0.25">
      <c r="A20" s="13" t="str">
        <f t="shared" si="1"/>
        <v>_20211</v>
      </c>
      <c r="B20" s="15" t="s">
        <v>97</v>
      </c>
      <c r="C20" s="18">
        <v>1</v>
      </c>
      <c r="D20" s="17">
        <v>1234</v>
      </c>
      <c r="E20" s="278"/>
      <c r="F20" s="18">
        <v>19</v>
      </c>
      <c r="M20" s="18">
        <v>19</v>
      </c>
      <c r="N20" s="18">
        <v>19</v>
      </c>
      <c r="P20" s="18">
        <v>19</v>
      </c>
      <c r="Q20" s="18">
        <v>19</v>
      </c>
    </row>
    <row r="21" spans="1:17" x14ac:dyDescent="0.25">
      <c r="A21" s="13" t="str">
        <f t="shared" si="1"/>
        <v>_20212</v>
      </c>
      <c r="B21" s="15" t="s">
        <v>97</v>
      </c>
      <c r="C21" s="18">
        <v>2</v>
      </c>
      <c r="D21" s="17">
        <v>1669</v>
      </c>
      <c r="E21" s="278"/>
      <c r="F21" s="18">
        <v>20</v>
      </c>
      <c r="M21" s="18">
        <v>20</v>
      </c>
      <c r="N21" s="18">
        <v>20</v>
      </c>
      <c r="P21" s="18">
        <v>20</v>
      </c>
      <c r="Q21" s="18">
        <v>20</v>
      </c>
    </row>
    <row r="22" spans="1:17" x14ac:dyDescent="0.25">
      <c r="A22" s="13" t="str">
        <f t="shared" si="1"/>
        <v>_20213</v>
      </c>
      <c r="B22" s="15" t="s">
        <v>97</v>
      </c>
      <c r="C22" s="18">
        <v>3</v>
      </c>
      <c r="D22" s="17">
        <v>2105</v>
      </c>
      <c r="E22" s="278"/>
      <c r="F22" s="18">
        <v>21</v>
      </c>
      <c r="M22" s="18">
        <v>21</v>
      </c>
      <c r="N22" s="18">
        <v>21</v>
      </c>
      <c r="P22" s="18">
        <v>21</v>
      </c>
      <c r="Q22" s="18">
        <v>21</v>
      </c>
    </row>
    <row r="23" spans="1:17" x14ac:dyDescent="0.25">
      <c r="A23" s="13" t="str">
        <f t="shared" si="1"/>
        <v>_20214</v>
      </c>
      <c r="B23" s="15" t="s">
        <v>97</v>
      </c>
      <c r="C23" s="18">
        <v>4</v>
      </c>
      <c r="D23" s="17">
        <v>2540</v>
      </c>
      <c r="E23" s="278"/>
      <c r="F23" s="18">
        <v>22</v>
      </c>
      <c r="M23" s="18">
        <v>22</v>
      </c>
      <c r="N23" s="18">
        <v>22</v>
      </c>
      <c r="P23" s="18">
        <v>22</v>
      </c>
      <c r="Q23" s="18">
        <v>22</v>
      </c>
    </row>
    <row r="24" spans="1:17" x14ac:dyDescent="0.25">
      <c r="A24" s="13" t="str">
        <f t="shared" si="1"/>
        <v>_20215</v>
      </c>
      <c r="B24" s="15" t="s">
        <v>97</v>
      </c>
      <c r="C24" s="18">
        <v>5</v>
      </c>
      <c r="D24" s="17">
        <v>2975</v>
      </c>
      <c r="E24" s="278"/>
      <c r="F24" s="18">
        <v>23</v>
      </c>
      <c r="M24" s="18">
        <v>23</v>
      </c>
      <c r="N24" s="18">
        <v>23</v>
      </c>
      <c r="P24" s="18">
        <v>23</v>
      </c>
      <c r="Q24" s="18">
        <v>23</v>
      </c>
    </row>
    <row r="25" spans="1:17" x14ac:dyDescent="0.25">
      <c r="A25" s="13" t="str">
        <f t="shared" si="1"/>
        <v>_20216</v>
      </c>
      <c r="B25" s="15" t="s">
        <v>97</v>
      </c>
      <c r="C25" s="18">
        <v>6</v>
      </c>
      <c r="D25" s="17">
        <v>3410</v>
      </c>
      <c r="E25" s="278"/>
      <c r="F25" s="18">
        <v>24</v>
      </c>
      <c r="M25" s="18">
        <v>24</v>
      </c>
      <c r="N25" s="18">
        <v>24</v>
      </c>
      <c r="P25" s="18">
        <v>24</v>
      </c>
      <c r="Q25" s="18">
        <v>24</v>
      </c>
    </row>
    <row r="26" spans="1:17" x14ac:dyDescent="0.25">
      <c r="A26" s="13" t="str">
        <f t="shared" si="1"/>
        <v>_20217</v>
      </c>
      <c r="B26" s="15" t="s">
        <v>97</v>
      </c>
      <c r="C26" s="18">
        <v>7</v>
      </c>
      <c r="D26" s="17">
        <v>3845</v>
      </c>
      <c r="E26" s="278"/>
    </row>
    <row r="27" spans="1:17" x14ac:dyDescent="0.25">
      <c r="A27" s="13" t="str">
        <f t="shared" si="1"/>
        <v>_20218</v>
      </c>
      <c r="B27" s="15" t="s">
        <v>97</v>
      </c>
      <c r="C27" s="18">
        <v>8</v>
      </c>
      <c r="D27" s="17">
        <v>4280</v>
      </c>
      <c r="E27" s="278"/>
    </row>
    <row r="28" spans="1:17" x14ac:dyDescent="0.25">
      <c r="A28" s="13" t="str">
        <f t="shared" si="1"/>
        <v>_20219</v>
      </c>
      <c r="B28" s="15" t="s">
        <v>97</v>
      </c>
      <c r="C28" s="18">
        <v>9</v>
      </c>
      <c r="D28" s="17">
        <v>4715</v>
      </c>
      <c r="E28" s="278"/>
    </row>
    <row r="29" spans="1:17" x14ac:dyDescent="0.25">
      <c r="A29" s="13" t="str">
        <f t="shared" si="1"/>
        <v>_202110</v>
      </c>
      <c r="B29" s="15" t="s">
        <v>97</v>
      </c>
      <c r="C29" s="18">
        <v>10</v>
      </c>
      <c r="D29" s="17">
        <v>5150</v>
      </c>
      <c r="E29" s="278"/>
    </row>
    <row r="30" spans="1:17" x14ac:dyDescent="0.25">
      <c r="A30" s="13" t="str">
        <f t="shared" si="1"/>
        <v>_202111</v>
      </c>
      <c r="B30" s="15" t="s">
        <v>97</v>
      </c>
      <c r="C30" s="18">
        <v>11</v>
      </c>
      <c r="D30" s="17">
        <v>5585</v>
      </c>
      <c r="E30" s="278"/>
    </row>
    <row r="31" spans="1:17" x14ac:dyDescent="0.25">
      <c r="A31" s="13" t="str">
        <f t="shared" si="1"/>
        <v>_202112</v>
      </c>
      <c r="B31" s="15" t="s">
        <v>97</v>
      </c>
      <c r="C31" s="18">
        <v>12</v>
      </c>
      <c r="D31" s="17">
        <v>6020</v>
      </c>
      <c r="E31" s="278"/>
    </row>
    <row r="32" spans="1:17" x14ac:dyDescent="0.25">
      <c r="A32" s="13" t="str">
        <f t="shared" si="1"/>
        <v>_202113</v>
      </c>
      <c r="B32" s="15" t="s">
        <v>97</v>
      </c>
      <c r="C32" s="18">
        <v>13</v>
      </c>
      <c r="D32" s="17">
        <v>6455</v>
      </c>
      <c r="E32" s="278"/>
    </row>
    <row r="33" spans="1:5" x14ac:dyDescent="0.25">
      <c r="A33" s="13" t="str">
        <f t="shared" si="1"/>
        <v>_202114</v>
      </c>
      <c r="B33" s="15" t="s">
        <v>97</v>
      </c>
      <c r="C33" s="18">
        <v>14</v>
      </c>
      <c r="D33" s="17">
        <v>6890</v>
      </c>
      <c r="E33" s="278"/>
    </row>
    <row r="34" spans="1:5" x14ac:dyDescent="0.25">
      <c r="A34" s="13" t="str">
        <f t="shared" si="1"/>
        <v>_202115</v>
      </c>
      <c r="B34" s="15" t="s">
        <v>97</v>
      </c>
      <c r="C34" s="18">
        <v>15</v>
      </c>
      <c r="D34" s="17">
        <v>7326</v>
      </c>
      <c r="E34" s="278"/>
    </row>
    <row r="35" spans="1:5" x14ac:dyDescent="0.25">
      <c r="A35" s="13" t="str">
        <f t="shared" si="1"/>
        <v>_202116</v>
      </c>
      <c r="B35" s="15" t="s">
        <v>97</v>
      </c>
      <c r="C35" s="18">
        <v>16</v>
      </c>
      <c r="D35" s="17">
        <v>7761</v>
      </c>
      <c r="E35" s="278"/>
    </row>
    <row r="36" spans="1:5" x14ac:dyDescent="0.25">
      <c r="A36" s="13" t="str">
        <f t="shared" si="1"/>
        <v>_202117</v>
      </c>
      <c r="B36" s="15" t="s">
        <v>97</v>
      </c>
      <c r="C36" s="18">
        <v>17</v>
      </c>
      <c r="D36" s="17">
        <v>8196</v>
      </c>
      <c r="E36" s="278"/>
    </row>
    <row r="37" spans="1:5" x14ac:dyDescent="0.25">
      <c r="A37" s="13" t="str">
        <f t="shared" si="1"/>
        <v>_202118</v>
      </c>
      <c r="B37" s="15" t="s">
        <v>97</v>
      </c>
      <c r="C37" s="18">
        <v>18</v>
      </c>
      <c r="D37" s="17">
        <v>8631</v>
      </c>
      <c r="E37" s="278"/>
    </row>
    <row r="38" spans="1:5" x14ac:dyDescent="0.25">
      <c r="A38" s="16" t="str">
        <f t="shared" si="1"/>
        <v>_20221</v>
      </c>
      <c r="B38" s="16" t="s">
        <v>131</v>
      </c>
      <c r="C38" s="18">
        <v>1</v>
      </c>
      <c r="D38" s="17">
        <v>1302</v>
      </c>
      <c r="E38" s="278"/>
    </row>
    <row r="39" spans="1:5" x14ac:dyDescent="0.25">
      <c r="A39" s="16" t="str">
        <f t="shared" si="1"/>
        <v>_20222</v>
      </c>
      <c r="B39" s="16" t="s">
        <v>131</v>
      </c>
      <c r="C39" s="18">
        <v>2</v>
      </c>
      <c r="D39" s="17">
        <v>1755</v>
      </c>
      <c r="E39" s="278"/>
    </row>
    <row r="40" spans="1:5" x14ac:dyDescent="0.25">
      <c r="A40" s="16" t="str">
        <f t="shared" si="1"/>
        <v>_20223</v>
      </c>
      <c r="B40" s="16" t="s">
        <v>131</v>
      </c>
      <c r="C40" s="18">
        <v>3</v>
      </c>
      <c r="D40" s="17">
        <v>2207</v>
      </c>
      <c r="E40" s="278"/>
    </row>
    <row r="41" spans="1:5" x14ac:dyDescent="0.25">
      <c r="A41" s="16" t="str">
        <f t="shared" si="1"/>
        <v>_20224</v>
      </c>
      <c r="B41" s="16" t="s">
        <v>131</v>
      </c>
      <c r="C41" s="18">
        <v>4</v>
      </c>
      <c r="D41" s="17">
        <v>2659</v>
      </c>
      <c r="E41" s="278"/>
    </row>
    <row r="42" spans="1:5" x14ac:dyDescent="0.25">
      <c r="A42" s="16" t="str">
        <f t="shared" si="1"/>
        <v>_20225</v>
      </c>
      <c r="B42" s="16" t="s">
        <v>131</v>
      </c>
      <c r="C42" s="18">
        <v>5</v>
      </c>
      <c r="D42" s="17">
        <v>3112</v>
      </c>
      <c r="E42" s="278"/>
    </row>
    <row r="43" spans="1:5" x14ac:dyDescent="0.25">
      <c r="A43" s="16" t="str">
        <f t="shared" si="1"/>
        <v>_20226</v>
      </c>
      <c r="B43" s="16" t="s">
        <v>131</v>
      </c>
      <c r="C43" s="18">
        <v>6</v>
      </c>
      <c r="D43" s="17">
        <v>3564</v>
      </c>
      <c r="E43" s="278"/>
    </row>
    <row r="44" spans="1:5" x14ac:dyDescent="0.25">
      <c r="A44" s="16" t="str">
        <f t="shared" si="1"/>
        <v>_20227</v>
      </c>
      <c r="B44" s="16" t="s">
        <v>131</v>
      </c>
      <c r="C44" s="18">
        <v>7</v>
      </c>
      <c r="D44" s="17">
        <v>4016</v>
      </c>
      <c r="E44" s="278"/>
    </row>
    <row r="45" spans="1:5" x14ac:dyDescent="0.25">
      <c r="A45" s="16" t="str">
        <f t="shared" si="1"/>
        <v>_20228</v>
      </c>
      <c r="B45" s="16" t="s">
        <v>131</v>
      </c>
      <c r="C45" s="18">
        <v>8</v>
      </c>
      <c r="D45" s="17">
        <v>4469</v>
      </c>
      <c r="E45" s="278"/>
    </row>
    <row r="46" spans="1:5" x14ac:dyDescent="0.25">
      <c r="A46" s="16" t="str">
        <f t="shared" si="1"/>
        <v>_20229</v>
      </c>
      <c r="B46" s="16" t="s">
        <v>131</v>
      </c>
      <c r="C46" s="18">
        <v>9</v>
      </c>
      <c r="D46" s="17">
        <v>4921</v>
      </c>
      <c r="E46" s="278"/>
    </row>
    <row r="47" spans="1:5" x14ac:dyDescent="0.25">
      <c r="A47" s="16" t="str">
        <f t="shared" si="1"/>
        <v>_202210</v>
      </c>
      <c r="B47" s="16" t="s">
        <v>131</v>
      </c>
      <c r="C47" s="18">
        <v>10</v>
      </c>
      <c r="D47" s="17">
        <v>5373</v>
      </c>
      <c r="E47" s="278"/>
    </row>
    <row r="48" spans="1:5" x14ac:dyDescent="0.25">
      <c r="A48" s="16" t="str">
        <f t="shared" si="1"/>
        <v>_202211</v>
      </c>
      <c r="B48" s="16" t="s">
        <v>131</v>
      </c>
      <c r="C48" s="18">
        <v>11</v>
      </c>
      <c r="D48" s="17">
        <v>5826</v>
      </c>
      <c r="E48" s="278"/>
    </row>
    <row r="49" spans="1:5" x14ac:dyDescent="0.25">
      <c r="A49" s="16" t="str">
        <f t="shared" si="1"/>
        <v>_202212</v>
      </c>
      <c r="B49" s="16" t="s">
        <v>131</v>
      </c>
      <c r="C49" s="18">
        <v>12</v>
      </c>
      <c r="D49" s="17">
        <v>6278</v>
      </c>
      <c r="E49" s="278"/>
    </row>
    <row r="50" spans="1:5" x14ac:dyDescent="0.25">
      <c r="A50" s="16" t="str">
        <f t="shared" si="1"/>
        <v>_202213</v>
      </c>
      <c r="B50" s="16" t="s">
        <v>131</v>
      </c>
      <c r="C50" s="18">
        <v>13</v>
      </c>
      <c r="D50" s="17">
        <v>6730</v>
      </c>
      <c r="E50" s="278"/>
    </row>
    <row r="51" spans="1:5" x14ac:dyDescent="0.25">
      <c r="A51" s="16" t="str">
        <f t="shared" si="1"/>
        <v>_202214</v>
      </c>
      <c r="B51" s="16" t="s">
        <v>131</v>
      </c>
      <c r="C51" s="18">
        <v>14</v>
      </c>
      <c r="D51" s="17">
        <v>7183</v>
      </c>
      <c r="E51" s="278"/>
    </row>
    <row r="52" spans="1:5" x14ac:dyDescent="0.25">
      <c r="A52" s="16" t="str">
        <f t="shared" si="1"/>
        <v>_202215</v>
      </c>
      <c r="B52" s="16" t="s">
        <v>131</v>
      </c>
      <c r="C52" s="18">
        <v>15</v>
      </c>
      <c r="D52" s="17">
        <v>7635</v>
      </c>
      <c r="E52" s="278"/>
    </row>
    <row r="53" spans="1:5" x14ac:dyDescent="0.25">
      <c r="A53" s="16" t="str">
        <f t="shared" si="1"/>
        <v>_202216</v>
      </c>
      <c r="B53" s="16" t="s">
        <v>131</v>
      </c>
      <c r="C53" s="18">
        <v>16</v>
      </c>
      <c r="D53" s="17">
        <v>8087</v>
      </c>
      <c r="E53" s="278"/>
    </row>
    <row r="54" spans="1:5" x14ac:dyDescent="0.25">
      <c r="A54" s="16" t="str">
        <f t="shared" si="1"/>
        <v>_202217</v>
      </c>
      <c r="B54" s="16" t="s">
        <v>131</v>
      </c>
      <c r="C54" s="18">
        <v>17</v>
      </c>
      <c r="D54" s="17">
        <v>8540</v>
      </c>
      <c r="E54" s="278"/>
    </row>
    <row r="55" spans="1:5" x14ac:dyDescent="0.25">
      <c r="A55" s="16" t="str">
        <f t="shared" si="1"/>
        <v>_202218</v>
      </c>
      <c r="B55" s="16" t="s">
        <v>131</v>
      </c>
      <c r="C55" s="18">
        <v>18</v>
      </c>
      <c r="D55" s="17">
        <v>8992</v>
      </c>
      <c r="E55" s="278"/>
    </row>
    <row r="56" spans="1:5" x14ac:dyDescent="0.25">
      <c r="A56" s="16" t="str">
        <f t="shared" si="1"/>
        <v>_20231</v>
      </c>
      <c r="B56" s="16" t="s">
        <v>198</v>
      </c>
      <c r="C56" s="19">
        <v>1</v>
      </c>
      <c r="D56" s="17">
        <v>1397</v>
      </c>
      <c r="E56" s="278"/>
    </row>
    <row r="57" spans="1:5" x14ac:dyDescent="0.25">
      <c r="A57" s="16" t="str">
        <f t="shared" si="1"/>
        <v>_20232</v>
      </c>
      <c r="B57" s="16" t="s">
        <v>198</v>
      </c>
      <c r="C57" s="18">
        <v>2</v>
      </c>
      <c r="D57" s="17">
        <v>1890</v>
      </c>
      <c r="E57" s="278"/>
    </row>
    <row r="58" spans="1:5" x14ac:dyDescent="0.25">
      <c r="A58" s="16" t="str">
        <f t="shared" si="1"/>
        <v>_20233</v>
      </c>
      <c r="B58" s="16" t="s">
        <v>198</v>
      </c>
      <c r="C58" s="18">
        <v>3</v>
      </c>
      <c r="D58" s="17">
        <v>2382</v>
      </c>
      <c r="E58" s="278"/>
    </row>
    <row r="59" spans="1:5" x14ac:dyDescent="0.25">
      <c r="A59" s="16" t="str">
        <f t="shared" si="1"/>
        <v>_20234</v>
      </c>
      <c r="B59" s="16" t="s">
        <v>198</v>
      </c>
      <c r="C59" s="18">
        <v>4</v>
      </c>
      <c r="D59" s="17">
        <v>2875</v>
      </c>
      <c r="E59" s="278"/>
    </row>
    <row r="60" spans="1:5" x14ac:dyDescent="0.25">
      <c r="A60" s="16" t="str">
        <f t="shared" si="1"/>
        <v>_20235</v>
      </c>
      <c r="B60" s="16" t="s">
        <v>198</v>
      </c>
      <c r="C60" s="18">
        <v>5</v>
      </c>
      <c r="D60" s="17">
        <v>3368</v>
      </c>
      <c r="E60" s="278"/>
    </row>
    <row r="61" spans="1:5" x14ac:dyDescent="0.25">
      <c r="A61" s="16" t="str">
        <f t="shared" si="1"/>
        <v>_20236</v>
      </c>
      <c r="B61" s="16" t="s">
        <v>198</v>
      </c>
      <c r="C61" s="18">
        <v>6</v>
      </c>
      <c r="D61" s="17">
        <v>3860</v>
      </c>
      <c r="E61" s="278"/>
    </row>
    <row r="62" spans="1:5" x14ac:dyDescent="0.25">
      <c r="A62" s="16" t="str">
        <f t="shared" si="1"/>
        <v>_20237</v>
      </c>
      <c r="B62" s="16" t="s">
        <v>198</v>
      </c>
      <c r="C62" s="18">
        <v>7</v>
      </c>
      <c r="D62" s="17">
        <v>4353</v>
      </c>
      <c r="E62" s="278"/>
    </row>
    <row r="63" spans="1:5" x14ac:dyDescent="0.25">
      <c r="A63" s="16" t="str">
        <f t="shared" si="1"/>
        <v>_20238</v>
      </c>
      <c r="B63" s="16" t="s">
        <v>198</v>
      </c>
      <c r="C63" s="18">
        <v>8</v>
      </c>
      <c r="D63" s="17">
        <v>4845</v>
      </c>
      <c r="E63" s="278"/>
    </row>
    <row r="64" spans="1:5" x14ac:dyDescent="0.25">
      <c r="A64" s="16" t="str">
        <f t="shared" si="1"/>
        <v>_20239</v>
      </c>
      <c r="B64" s="16" t="s">
        <v>198</v>
      </c>
      <c r="C64" s="18">
        <v>9</v>
      </c>
      <c r="D64" s="17">
        <v>5338</v>
      </c>
      <c r="E64" s="278"/>
    </row>
    <row r="65" spans="1:5" x14ac:dyDescent="0.25">
      <c r="A65" s="16" t="str">
        <f t="shared" si="1"/>
        <v>_202310</v>
      </c>
      <c r="B65" s="16" t="s">
        <v>198</v>
      </c>
      <c r="C65" s="18">
        <v>10</v>
      </c>
      <c r="D65" s="17">
        <v>5831</v>
      </c>
      <c r="E65" s="278"/>
    </row>
    <row r="66" spans="1:5" x14ac:dyDescent="0.25">
      <c r="A66" s="16" t="str">
        <f t="shared" si="1"/>
        <v>_202311</v>
      </c>
      <c r="B66" s="16" t="s">
        <v>198</v>
      </c>
      <c r="C66" s="18">
        <v>11</v>
      </c>
      <c r="D66" s="17">
        <v>6323</v>
      </c>
      <c r="E66" s="278"/>
    </row>
    <row r="67" spans="1:5" x14ac:dyDescent="0.25">
      <c r="A67" s="16" t="str">
        <f t="shared" si="1"/>
        <v>_202312</v>
      </c>
      <c r="B67" s="16" t="s">
        <v>198</v>
      </c>
      <c r="C67" s="18">
        <v>12</v>
      </c>
      <c r="D67" s="17">
        <v>6816</v>
      </c>
      <c r="E67" s="278"/>
    </row>
    <row r="68" spans="1:5" x14ac:dyDescent="0.25">
      <c r="A68" s="16" t="str">
        <f t="shared" si="1"/>
        <v>_202313</v>
      </c>
      <c r="B68" s="16" t="s">
        <v>198</v>
      </c>
      <c r="C68" s="18">
        <v>13</v>
      </c>
      <c r="D68" s="17">
        <v>7308</v>
      </c>
      <c r="E68" s="278"/>
    </row>
    <row r="69" spans="1:5" x14ac:dyDescent="0.25">
      <c r="A69" s="16" t="str">
        <f t="shared" si="1"/>
        <v>_202314</v>
      </c>
      <c r="B69" s="16" t="s">
        <v>198</v>
      </c>
      <c r="C69" s="18">
        <v>14</v>
      </c>
      <c r="D69" s="17">
        <v>7801</v>
      </c>
      <c r="E69" s="278"/>
    </row>
    <row r="70" spans="1:5" x14ac:dyDescent="0.25">
      <c r="A70" s="16" t="str">
        <f t="shared" si="1"/>
        <v>_202315</v>
      </c>
      <c r="B70" s="16" t="s">
        <v>198</v>
      </c>
      <c r="C70" s="18">
        <v>15</v>
      </c>
      <c r="D70" s="17">
        <v>8293</v>
      </c>
      <c r="E70" s="278"/>
    </row>
    <row r="71" spans="1:5" x14ac:dyDescent="0.25">
      <c r="A71" s="16" t="str">
        <f t="shared" si="1"/>
        <v>_202316</v>
      </c>
      <c r="B71" s="16" t="s">
        <v>198</v>
      </c>
      <c r="C71" s="18">
        <v>16</v>
      </c>
      <c r="D71" s="17">
        <v>8786</v>
      </c>
      <c r="E71" s="278"/>
    </row>
    <row r="72" spans="1:5" x14ac:dyDescent="0.25">
      <c r="A72" s="16" t="str">
        <f t="shared" si="1"/>
        <v>_202317</v>
      </c>
      <c r="B72" s="16" t="s">
        <v>198</v>
      </c>
      <c r="C72" s="18">
        <v>17</v>
      </c>
      <c r="D72" s="17">
        <v>9279</v>
      </c>
      <c r="E72" s="278"/>
    </row>
    <row r="73" spans="1:5" x14ac:dyDescent="0.25">
      <c r="A73" s="16" t="str">
        <f t="shared" si="1"/>
        <v>_202318</v>
      </c>
      <c r="B73" s="16" t="s">
        <v>198</v>
      </c>
      <c r="C73" s="18">
        <v>18</v>
      </c>
      <c r="D73" s="17">
        <v>9771</v>
      </c>
      <c r="E73" s="278"/>
    </row>
    <row r="74" spans="1:5" x14ac:dyDescent="0.25">
      <c r="A74" s="16" t="str">
        <f t="shared" si="1"/>
        <v>_202319</v>
      </c>
      <c r="B74" s="16" t="s">
        <v>198</v>
      </c>
      <c r="C74" s="18">
        <v>19</v>
      </c>
      <c r="D74" s="17">
        <v>10264</v>
      </c>
      <c r="E74" s="278"/>
    </row>
    <row r="75" spans="1:5" x14ac:dyDescent="0.25">
      <c r="A75" s="16" t="str">
        <f t="shared" si="1"/>
        <v>_202320</v>
      </c>
      <c r="B75" s="16" t="s">
        <v>198</v>
      </c>
      <c r="C75" s="18">
        <v>20</v>
      </c>
      <c r="D75" s="17">
        <v>10756</v>
      </c>
      <c r="E75" s="278"/>
    </row>
    <row r="76" spans="1:5" x14ac:dyDescent="0.25">
      <c r="A76" s="16" t="str">
        <f t="shared" si="1"/>
        <v>_202321</v>
      </c>
      <c r="B76" s="16" t="s">
        <v>198</v>
      </c>
      <c r="C76" s="18">
        <v>21</v>
      </c>
      <c r="D76" s="17">
        <v>11249</v>
      </c>
      <c r="E76" s="278"/>
    </row>
    <row r="77" spans="1:5" x14ac:dyDescent="0.25">
      <c r="A77" s="16" t="str">
        <f t="shared" si="1"/>
        <v>_202322</v>
      </c>
      <c r="B77" s="16" t="s">
        <v>198</v>
      </c>
      <c r="C77" s="18">
        <v>22</v>
      </c>
      <c r="D77" s="17">
        <v>11742</v>
      </c>
      <c r="E77" s="278"/>
    </row>
    <row r="78" spans="1:5" x14ac:dyDescent="0.25">
      <c r="A78" s="16" t="str">
        <f t="shared" si="1"/>
        <v>_202323</v>
      </c>
      <c r="B78" s="16" t="s">
        <v>198</v>
      </c>
      <c r="C78" s="18">
        <v>23</v>
      </c>
      <c r="D78" s="17">
        <v>12234</v>
      </c>
      <c r="E78" s="278"/>
    </row>
    <row r="79" spans="1:5" x14ac:dyDescent="0.25">
      <c r="A79" s="16" t="str">
        <f t="shared" si="1"/>
        <v>_202324</v>
      </c>
      <c r="B79" s="16" t="s">
        <v>198</v>
      </c>
      <c r="C79" s="18">
        <v>24</v>
      </c>
      <c r="D79" s="17">
        <v>12727</v>
      </c>
      <c r="E79" s="278"/>
    </row>
    <row r="80" spans="1:5" x14ac:dyDescent="0.25">
      <c r="A80" s="16" t="str">
        <f t="shared" si="1"/>
        <v>_20241</v>
      </c>
      <c r="B80" s="16" t="s">
        <v>199</v>
      </c>
      <c r="C80" s="18">
        <v>1</v>
      </c>
      <c r="D80" s="17">
        <v>1443</v>
      </c>
      <c r="E80" s="278"/>
    </row>
    <row r="81" spans="1:5" x14ac:dyDescent="0.25">
      <c r="A81" s="16" t="str">
        <f t="shared" si="1"/>
        <v>_20242</v>
      </c>
      <c r="B81" s="16" t="s">
        <v>199</v>
      </c>
      <c r="C81" s="18">
        <v>2</v>
      </c>
      <c r="D81" s="17">
        <v>1959</v>
      </c>
      <c r="E81" s="278"/>
    </row>
    <row r="82" spans="1:5" x14ac:dyDescent="0.25">
      <c r="A82" s="16" t="str">
        <f t="shared" si="1"/>
        <v>_20243</v>
      </c>
      <c r="B82" s="16" t="s">
        <v>199</v>
      </c>
      <c r="C82" s="18">
        <v>3</v>
      </c>
      <c r="D82" s="17">
        <v>2474</v>
      </c>
      <c r="E82" s="278"/>
    </row>
    <row r="83" spans="1:5" x14ac:dyDescent="0.25">
      <c r="A83" s="16" t="str">
        <f t="shared" ref="A83:A145" si="2">B83&amp;C83</f>
        <v>_20244</v>
      </c>
      <c r="B83" s="16" t="s">
        <v>199</v>
      </c>
      <c r="C83" s="18">
        <v>4</v>
      </c>
      <c r="D83" s="17">
        <v>2990</v>
      </c>
      <c r="E83" s="278"/>
    </row>
    <row r="84" spans="1:5" x14ac:dyDescent="0.25">
      <c r="A84" s="16" t="str">
        <f t="shared" si="2"/>
        <v>_20245</v>
      </c>
      <c r="B84" s="16" t="s">
        <v>199</v>
      </c>
      <c r="C84" s="18">
        <v>5</v>
      </c>
      <c r="D84" s="17">
        <v>3506</v>
      </c>
      <c r="E84" s="278"/>
    </row>
    <row r="85" spans="1:5" x14ac:dyDescent="0.25">
      <c r="A85" s="16" t="str">
        <f t="shared" si="2"/>
        <v>_20246</v>
      </c>
      <c r="B85" s="16" t="s">
        <v>199</v>
      </c>
      <c r="C85" s="18">
        <v>6</v>
      </c>
      <c r="D85" s="17">
        <v>4021</v>
      </c>
      <c r="E85" s="278"/>
    </row>
    <row r="86" spans="1:5" x14ac:dyDescent="0.25">
      <c r="A86" s="16" t="str">
        <f t="shared" si="2"/>
        <v>_20247</v>
      </c>
      <c r="B86" s="16" t="s">
        <v>199</v>
      </c>
      <c r="C86" s="18">
        <v>7</v>
      </c>
      <c r="D86" s="17">
        <v>4537</v>
      </c>
      <c r="E86" s="278"/>
    </row>
    <row r="87" spans="1:5" x14ac:dyDescent="0.25">
      <c r="A87" s="16" t="str">
        <f t="shared" si="2"/>
        <v>_20248</v>
      </c>
      <c r="B87" s="16" t="s">
        <v>199</v>
      </c>
      <c r="C87" s="18">
        <v>8</v>
      </c>
      <c r="D87" s="17">
        <v>5052</v>
      </c>
      <c r="E87" s="278"/>
    </row>
    <row r="88" spans="1:5" x14ac:dyDescent="0.25">
      <c r="A88" s="16" t="str">
        <f t="shared" si="2"/>
        <v>_20249</v>
      </c>
      <c r="B88" s="16" t="s">
        <v>199</v>
      </c>
      <c r="C88" s="18">
        <v>9</v>
      </c>
      <c r="D88" s="17">
        <v>5568</v>
      </c>
      <c r="E88" s="278"/>
    </row>
    <row r="89" spans="1:5" x14ac:dyDescent="0.25">
      <c r="A89" s="16" t="str">
        <f t="shared" si="2"/>
        <v>_202410</v>
      </c>
      <c r="B89" s="16" t="s">
        <v>199</v>
      </c>
      <c r="C89" s="18">
        <v>10</v>
      </c>
      <c r="D89" s="17">
        <v>6084</v>
      </c>
      <c r="E89" s="278"/>
    </row>
    <row r="90" spans="1:5" x14ac:dyDescent="0.25">
      <c r="A90" s="16" t="str">
        <f t="shared" si="2"/>
        <v>_202411</v>
      </c>
      <c r="B90" s="16" t="s">
        <v>199</v>
      </c>
      <c r="C90" s="18">
        <v>11</v>
      </c>
      <c r="D90" s="17">
        <v>6599</v>
      </c>
      <c r="E90" s="278"/>
    </row>
    <row r="91" spans="1:5" x14ac:dyDescent="0.25">
      <c r="A91" s="16" t="str">
        <f t="shared" si="2"/>
        <v>_202412</v>
      </c>
      <c r="B91" s="16" t="s">
        <v>199</v>
      </c>
      <c r="C91" s="18">
        <v>12</v>
      </c>
      <c r="D91" s="17">
        <v>7115</v>
      </c>
      <c r="E91" s="278"/>
    </row>
    <row r="92" spans="1:5" x14ac:dyDescent="0.25">
      <c r="A92" s="16" t="str">
        <f t="shared" si="2"/>
        <v>_202413</v>
      </c>
      <c r="B92" s="16" t="s">
        <v>199</v>
      </c>
      <c r="C92" s="18">
        <v>13</v>
      </c>
      <c r="D92" s="17">
        <v>7630</v>
      </c>
      <c r="E92" s="278"/>
    </row>
    <row r="93" spans="1:5" x14ac:dyDescent="0.25">
      <c r="A93" s="16" t="str">
        <f t="shared" si="2"/>
        <v>_202414</v>
      </c>
      <c r="B93" s="16" t="s">
        <v>199</v>
      </c>
      <c r="C93" s="18">
        <v>14</v>
      </c>
      <c r="D93" s="17">
        <v>8146</v>
      </c>
      <c r="E93" s="278"/>
    </row>
    <row r="94" spans="1:5" x14ac:dyDescent="0.25">
      <c r="A94" s="16" t="str">
        <f t="shared" si="2"/>
        <v>_202415</v>
      </c>
      <c r="B94" s="16" t="s">
        <v>199</v>
      </c>
      <c r="C94" s="18">
        <v>15</v>
      </c>
      <c r="D94" s="17">
        <v>8661</v>
      </c>
      <c r="E94" s="278"/>
    </row>
    <row r="95" spans="1:5" x14ac:dyDescent="0.25">
      <c r="A95" s="16" t="str">
        <f t="shared" si="2"/>
        <v>_202416</v>
      </c>
      <c r="B95" s="16" t="s">
        <v>199</v>
      </c>
      <c r="C95" s="18">
        <v>16</v>
      </c>
      <c r="D95" s="17">
        <v>9177</v>
      </c>
      <c r="E95" s="278"/>
    </row>
    <row r="96" spans="1:5" x14ac:dyDescent="0.25">
      <c r="A96" s="16" t="str">
        <f t="shared" si="2"/>
        <v>_202417</v>
      </c>
      <c r="B96" s="16" t="s">
        <v>199</v>
      </c>
      <c r="C96" s="18">
        <v>17</v>
      </c>
      <c r="D96" s="17">
        <v>9693</v>
      </c>
      <c r="E96" s="278"/>
    </row>
    <row r="97" spans="1:5" x14ac:dyDescent="0.25">
      <c r="A97" s="16" t="str">
        <f t="shared" si="2"/>
        <v>_202418</v>
      </c>
      <c r="B97" s="16" t="s">
        <v>199</v>
      </c>
      <c r="C97" s="18">
        <v>18</v>
      </c>
      <c r="D97" s="17">
        <v>10208</v>
      </c>
      <c r="E97" s="278"/>
    </row>
    <row r="98" spans="1:5" x14ac:dyDescent="0.25">
      <c r="A98" s="16" t="str">
        <f t="shared" si="2"/>
        <v>_202419</v>
      </c>
      <c r="B98" s="16" t="s">
        <v>199</v>
      </c>
      <c r="C98" s="18">
        <v>19</v>
      </c>
      <c r="D98" s="17">
        <v>10724</v>
      </c>
      <c r="E98" s="278"/>
    </row>
    <row r="99" spans="1:5" x14ac:dyDescent="0.25">
      <c r="A99" s="16" t="str">
        <f t="shared" si="2"/>
        <v>_202420</v>
      </c>
      <c r="B99" s="16" t="s">
        <v>199</v>
      </c>
      <c r="C99" s="18">
        <v>20</v>
      </c>
      <c r="D99" s="17">
        <v>11239</v>
      </c>
      <c r="E99" s="278"/>
    </row>
    <row r="100" spans="1:5" x14ac:dyDescent="0.25">
      <c r="A100" s="16" t="str">
        <f t="shared" si="2"/>
        <v>_202421</v>
      </c>
      <c r="B100" s="16" t="s">
        <v>199</v>
      </c>
      <c r="C100" s="18">
        <v>21</v>
      </c>
      <c r="D100" s="17">
        <v>11755</v>
      </c>
      <c r="E100" s="278"/>
    </row>
    <row r="101" spans="1:5" x14ac:dyDescent="0.25">
      <c r="A101" s="16" t="str">
        <f t="shared" si="2"/>
        <v>_202422</v>
      </c>
      <c r="B101" s="16" t="s">
        <v>199</v>
      </c>
      <c r="C101" s="18">
        <v>22</v>
      </c>
      <c r="D101" s="17">
        <v>12271</v>
      </c>
      <c r="E101" s="278"/>
    </row>
    <row r="102" spans="1:5" x14ac:dyDescent="0.25">
      <c r="A102" s="16" t="str">
        <f t="shared" si="2"/>
        <v>_202423</v>
      </c>
      <c r="B102" s="16" t="s">
        <v>199</v>
      </c>
      <c r="C102" s="18">
        <v>23</v>
      </c>
      <c r="D102" s="17">
        <v>12786</v>
      </c>
      <c r="E102" s="278"/>
    </row>
    <row r="103" spans="1:5" x14ac:dyDescent="0.25">
      <c r="A103" s="16" t="str">
        <f t="shared" si="2"/>
        <v>_202424</v>
      </c>
      <c r="B103" s="16" t="s">
        <v>199</v>
      </c>
      <c r="C103" s="18">
        <v>24</v>
      </c>
      <c r="D103" s="17">
        <v>13302</v>
      </c>
      <c r="E103" s="278"/>
    </row>
    <row r="104" spans="1:5" x14ac:dyDescent="0.25">
      <c r="A104" s="15" t="str">
        <f t="shared" si="2"/>
        <v>_20251</v>
      </c>
      <c r="B104" s="15" t="s">
        <v>210</v>
      </c>
      <c r="C104" s="15">
        <v>1</v>
      </c>
      <c r="D104" s="17">
        <v>1500</v>
      </c>
      <c r="E104" s="278"/>
    </row>
    <row r="105" spans="1:5" x14ac:dyDescent="0.25">
      <c r="A105" s="15" t="str">
        <f t="shared" si="2"/>
        <v>_20252</v>
      </c>
      <c r="B105" s="15" t="s">
        <v>210</v>
      </c>
      <c r="C105" s="15">
        <v>2</v>
      </c>
      <c r="D105" s="17">
        <v>2027</v>
      </c>
      <c r="E105" s="278"/>
    </row>
    <row r="106" spans="1:5" x14ac:dyDescent="0.25">
      <c r="A106" s="15" t="str">
        <f t="shared" si="2"/>
        <v>_20253</v>
      </c>
      <c r="B106" s="15" t="s">
        <v>210</v>
      </c>
      <c r="C106" s="15">
        <v>3</v>
      </c>
      <c r="D106" s="17">
        <v>2554</v>
      </c>
      <c r="E106" s="278"/>
    </row>
    <row r="107" spans="1:5" x14ac:dyDescent="0.25">
      <c r="A107" s="15" t="str">
        <f t="shared" si="2"/>
        <v>_20254</v>
      </c>
      <c r="B107" s="15" t="s">
        <v>210</v>
      </c>
      <c r="C107" s="15">
        <v>4</v>
      </c>
      <c r="D107" s="17">
        <v>3081</v>
      </c>
      <c r="E107" s="278"/>
    </row>
    <row r="108" spans="1:5" x14ac:dyDescent="0.25">
      <c r="A108" s="15" t="str">
        <f t="shared" si="2"/>
        <v>_20255</v>
      </c>
      <c r="B108" s="15" t="s">
        <v>210</v>
      </c>
      <c r="C108" s="15">
        <v>5</v>
      </c>
      <c r="D108" s="17">
        <v>3608</v>
      </c>
      <c r="E108" s="278"/>
    </row>
    <row r="109" spans="1:5" x14ac:dyDescent="0.25">
      <c r="A109" s="15" t="str">
        <f t="shared" si="2"/>
        <v>_20256</v>
      </c>
      <c r="B109" s="15" t="s">
        <v>210</v>
      </c>
      <c r="C109" s="15">
        <v>6</v>
      </c>
      <c r="D109" s="17">
        <v>4135</v>
      </c>
      <c r="E109" s="278"/>
    </row>
    <row r="110" spans="1:5" x14ac:dyDescent="0.25">
      <c r="A110" s="15" t="str">
        <f t="shared" si="2"/>
        <v>_20257</v>
      </c>
      <c r="B110" s="15" t="s">
        <v>210</v>
      </c>
      <c r="C110" s="15">
        <v>7</v>
      </c>
      <c r="D110" s="17">
        <v>4662</v>
      </c>
      <c r="E110" s="278"/>
    </row>
    <row r="111" spans="1:5" x14ac:dyDescent="0.25">
      <c r="A111" s="15" t="str">
        <f t="shared" si="2"/>
        <v>_20258</v>
      </c>
      <c r="B111" s="15" t="s">
        <v>210</v>
      </c>
      <c r="C111" s="15">
        <v>8</v>
      </c>
      <c r="D111" s="17">
        <v>5189</v>
      </c>
      <c r="E111" s="278"/>
    </row>
    <row r="112" spans="1:5" x14ac:dyDescent="0.25">
      <c r="A112" s="15" t="str">
        <f t="shared" si="2"/>
        <v>_20259</v>
      </c>
      <c r="B112" s="15" t="s">
        <v>210</v>
      </c>
      <c r="C112" s="15">
        <v>9</v>
      </c>
      <c r="D112" s="17">
        <v>5716</v>
      </c>
      <c r="E112" s="278"/>
    </row>
    <row r="113" spans="1:5" x14ac:dyDescent="0.25">
      <c r="A113" s="15" t="str">
        <f t="shared" si="2"/>
        <v>_202510</v>
      </c>
      <c r="B113" s="15" t="s">
        <v>210</v>
      </c>
      <c r="C113" s="15">
        <v>10</v>
      </c>
      <c r="D113" s="17">
        <v>6244</v>
      </c>
      <c r="E113" s="278"/>
    </row>
    <row r="114" spans="1:5" x14ac:dyDescent="0.25">
      <c r="A114" s="15" t="str">
        <f t="shared" si="2"/>
        <v>_202511</v>
      </c>
      <c r="B114" s="15" t="s">
        <v>210</v>
      </c>
      <c r="C114" s="15">
        <v>11</v>
      </c>
      <c r="D114" s="17">
        <v>6771</v>
      </c>
      <c r="E114" s="278"/>
    </row>
    <row r="115" spans="1:5" x14ac:dyDescent="0.25">
      <c r="A115" s="15" t="str">
        <f t="shared" si="2"/>
        <v>_202512</v>
      </c>
      <c r="B115" s="15" t="s">
        <v>210</v>
      </c>
      <c r="C115" s="15">
        <v>12</v>
      </c>
      <c r="D115" s="17">
        <v>7298</v>
      </c>
      <c r="E115" s="278"/>
    </row>
    <row r="116" spans="1:5" x14ac:dyDescent="0.25">
      <c r="A116" s="15" t="str">
        <f t="shared" si="2"/>
        <v>_202513</v>
      </c>
      <c r="B116" s="15" t="s">
        <v>210</v>
      </c>
      <c r="C116" s="15">
        <v>13</v>
      </c>
      <c r="D116" s="17">
        <v>7825</v>
      </c>
      <c r="E116" s="278"/>
    </row>
    <row r="117" spans="1:5" x14ac:dyDescent="0.25">
      <c r="A117" s="15" t="str">
        <f t="shared" si="2"/>
        <v>_202514</v>
      </c>
      <c r="B117" s="15" t="s">
        <v>210</v>
      </c>
      <c r="C117" s="15">
        <v>14</v>
      </c>
      <c r="D117" s="17">
        <v>8352</v>
      </c>
      <c r="E117" s="278"/>
    </row>
    <row r="118" spans="1:5" x14ac:dyDescent="0.25">
      <c r="A118" s="15" t="str">
        <f t="shared" si="2"/>
        <v>_202515</v>
      </c>
      <c r="B118" s="15" t="s">
        <v>210</v>
      </c>
      <c r="C118" s="15">
        <v>15</v>
      </c>
      <c r="D118" s="17">
        <v>8879</v>
      </c>
      <c r="E118" s="278"/>
    </row>
    <row r="119" spans="1:5" x14ac:dyDescent="0.25">
      <c r="A119" s="15" t="str">
        <f t="shared" si="2"/>
        <v>_202516</v>
      </c>
      <c r="B119" s="15" t="s">
        <v>210</v>
      </c>
      <c r="C119" s="15">
        <v>16</v>
      </c>
      <c r="D119" s="17">
        <v>9406</v>
      </c>
      <c r="E119" s="278"/>
    </row>
    <row r="120" spans="1:5" x14ac:dyDescent="0.25">
      <c r="A120" s="15" t="str">
        <f t="shared" si="2"/>
        <v>_202517</v>
      </c>
      <c r="B120" s="15" t="s">
        <v>210</v>
      </c>
      <c r="C120" s="15">
        <v>17</v>
      </c>
      <c r="D120" s="17">
        <v>9933</v>
      </c>
      <c r="E120" s="278"/>
    </row>
    <row r="121" spans="1:5" x14ac:dyDescent="0.25">
      <c r="A121" s="15" t="str">
        <f t="shared" si="2"/>
        <v>_202518</v>
      </c>
      <c r="B121" s="15" t="s">
        <v>210</v>
      </c>
      <c r="C121" s="15">
        <v>18</v>
      </c>
      <c r="D121" s="17">
        <v>10460</v>
      </c>
      <c r="E121" s="278"/>
    </row>
    <row r="122" spans="1:5" x14ac:dyDescent="0.25">
      <c r="A122" s="15" t="str">
        <f t="shared" si="2"/>
        <v>_20261</v>
      </c>
      <c r="B122" s="15" t="s">
        <v>211</v>
      </c>
      <c r="C122" s="18">
        <v>1</v>
      </c>
      <c r="D122" s="17">
        <v>1530</v>
      </c>
      <c r="E122" s="278"/>
    </row>
    <row r="123" spans="1:5" x14ac:dyDescent="0.25">
      <c r="A123" s="15" t="str">
        <f t="shared" si="2"/>
        <v>_20262</v>
      </c>
      <c r="B123" s="15" t="s">
        <v>211</v>
      </c>
      <c r="C123" s="18">
        <v>2</v>
      </c>
      <c r="D123" s="17">
        <v>2074</v>
      </c>
      <c r="E123" s="278"/>
    </row>
    <row r="124" spans="1:5" x14ac:dyDescent="0.25">
      <c r="A124" s="15" t="str">
        <f t="shared" si="2"/>
        <v>_20263</v>
      </c>
      <c r="B124" s="15" t="s">
        <v>211</v>
      </c>
      <c r="C124" s="18">
        <v>3</v>
      </c>
      <c r="D124" s="17">
        <v>2618</v>
      </c>
      <c r="E124" s="278"/>
    </row>
    <row r="125" spans="1:5" x14ac:dyDescent="0.25">
      <c r="A125" s="15" t="str">
        <f t="shared" si="2"/>
        <v>_20264</v>
      </c>
      <c r="B125" s="15" t="s">
        <v>211</v>
      </c>
      <c r="C125" s="18">
        <v>4</v>
      </c>
      <c r="D125" s="17">
        <v>3163</v>
      </c>
      <c r="E125" s="278"/>
    </row>
    <row r="126" spans="1:5" x14ac:dyDescent="0.25">
      <c r="A126" s="15" t="str">
        <f t="shared" si="2"/>
        <v>_20265</v>
      </c>
      <c r="B126" s="15" t="s">
        <v>211</v>
      </c>
      <c r="C126" s="18">
        <v>5</v>
      </c>
      <c r="D126" s="17">
        <v>3707</v>
      </c>
      <c r="E126" s="278"/>
    </row>
    <row r="127" spans="1:5" x14ac:dyDescent="0.25">
      <c r="A127" s="15" t="str">
        <f t="shared" si="2"/>
        <v>_20266</v>
      </c>
      <c r="B127" s="15" t="s">
        <v>211</v>
      </c>
      <c r="C127" s="18">
        <v>6</v>
      </c>
      <c r="D127" s="17">
        <v>4251</v>
      </c>
      <c r="E127" s="278"/>
    </row>
    <row r="128" spans="1:5" x14ac:dyDescent="0.25">
      <c r="A128" s="15" t="str">
        <f t="shared" si="2"/>
        <v>_20267</v>
      </c>
      <c r="B128" s="15" t="s">
        <v>211</v>
      </c>
      <c r="C128" s="18">
        <v>7</v>
      </c>
      <c r="D128" s="17">
        <v>4796</v>
      </c>
      <c r="E128" s="278"/>
    </row>
    <row r="129" spans="1:5" x14ac:dyDescent="0.25">
      <c r="A129" s="15" t="str">
        <f t="shared" si="2"/>
        <v>_20268</v>
      </c>
      <c r="B129" s="15" t="s">
        <v>211</v>
      </c>
      <c r="C129" s="18">
        <v>8</v>
      </c>
      <c r="D129" s="17">
        <v>5340</v>
      </c>
      <c r="E129" s="278"/>
    </row>
    <row r="130" spans="1:5" x14ac:dyDescent="0.25">
      <c r="A130" s="15" t="str">
        <f t="shared" si="2"/>
        <v>_20269</v>
      </c>
      <c r="B130" s="15" t="s">
        <v>211</v>
      </c>
      <c r="C130" s="18">
        <v>9</v>
      </c>
      <c r="D130" s="17">
        <v>5881</v>
      </c>
      <c r="E130" s="278"/>
    </row>
    <row r="131" spans="1:5" x14ac:dyDescent="0.25">
      <c r="A131" s="15" t="str">
        <f t="shared" si="2"/>
        <v>_202610</v>
      </c>
      <c r="B131" s="15" t="s">
        <v>211</v>
      </c>
      <c r="C131" s="18">
        <v>10</v>
      </c>
      <c r="D131" s="17">
        <v>6429</v>
      </c>
      <c r="E131" s="278"/>
    </row>
    <row r="132" spans="1:5" x14ac:dyDescent="0.25">
      <c r="A132" s="15" t="str">
        <f t="shared" si="2"/>
        <v>_202611</v>
      </c>
      <c r="B132" s="15" t="s">
        <v>211</v>
      </c>
      <c r="C132" s="18">
        <v>11</v>
      </c>
      <c r="D132" s="17">
        <v>6973</v>
      </c>
      <c r="E132" s="278"/>
    </row>
    <row r="133" spans="1:5" x14ac:dyDescent="0.25">
      <c r="A133" s="15" t="str">
        <f t="shared" si="2"/>
        <v>_202612</v>
      </c>
      <c r="B133" s="15" t="s">
        <v>211</v>
      </c>
      <c r="C133" s="18">
        <v>12</v>
      </c>
      <c r="D133" s="17">
        <v>7517</v>
      </c>
      <c r="E133" s="278"/>
    </row>
    <row r="134" spans="1:5" x14ac:dyDescent="0.25">
      <c r="A134" s="15" t="str">
        <f t="shared" si="2"/>
        <v>_202613</v>
      </c>
      <c r="B134" s="15" t="s">
        <v>211</v>
      </c>
      <c r="C134" s="18">
        <v>13</v>
      </c>
      <c r="D134" s="17">
        <v>8062</v>
      </c>
      <c r="E134" s="278"/>
    </row>
    <row r="135" spans="1:5" x14ac:dyDescent="0.25">
      <c r="A135" s="15" t="str">
        <f t="shared" si="2"/>
        <v>_202614</v>
      </c>
      <c r="B135" s="15" t="s">
        <v>211</v>
      </c>
      <c r="C135" s="18">
        <v>14</v>
      </c>
      <c r="D135" s="17">
        <v>8606</v>
      </c>
      <c r="E135" s="278"/>
    </row>
    <row r="136" spans="1:5" x14ac:dyDescent="0.25">
      <c r="A136" s="15" t="str">
        <f t="shared" si="2"/>
        <v>_202615</v>
      </c>
      <c r="B136" s="15" t="s">
        <v>211</v>
      </c>
      <c r="C136" s="18">
        <v>15</v>
      </c>
      <c r="D136" s="17">
        <v>9150</v>
      </c>
      <c r="E136" s="278"/>
    </row>
    <row r="137" spans="1:5" x14ac:dyDescent="0.25">
      <c r="A137" s="15" t="str">
        <f t="shared" si="2"/>
        <v>_202616</v>
      </c>
      <c r="B137" s="15" t="s">
        <v>211</v>
      </c>
      <c r="C137" s="18">
        <v>16</v>
      </c>
      <c r="D137" s="17">
        <v>9695</v>
      </c>
      <c r="E137" s="278"/>
    </row>
    <row r="138" spans="1:5" x14ac:dyDescent="0.25">
      <c r="A138" s="15" t="str">
        <f t="shared" si="2"/>
        <v>_202617</v>
      </c>
      <c r="B138" s="15" t="s">
        <v>211</v>
      </c>
      <c r="C138" s="18">
        <v>17</v>
      </c>
      <c r="D138" s="17">
        <v>10239</v>
      </c>
      <c r="E138" s="278"/>
    </row>
    <row r="139" spans="1:5" x14ac:dyDescent="0.25">
      <c r="A139" s="15" t="str">
        <f t="shared" si="2"/>
        <v>_202618</v>
      </c>
      <c r="B139" s="15" t="s">
        <v>211</v>
      </c>
      <c r="C139" s="18">
        <v>18</v>
      </c>
      <c r="D139" s="17">
        <v>10783</v>
      </c>
      <c r="E139" s="278"/>
    </row>
    <row r="140" spans="1:5" x14ac:dyDescent="0.25">
      <c r="A140" s="15" t="str">
        <f t="shared" si="2"/>
        <v>_202619</v>
      </c>
      <c r="B140" s="15" t="s">
        <v>211</v>
      </c>
      <c r="C140" s="18">
        <v>19</v>
      </c>
      <c r="D140" s="17">
        <v>11328</v>
      </c>
      <c r="E140" s="278"/>
    </row>
    <row r="141" spans="1:5" x14ac:dyDescent="0.25">
      <c r="A141" s="15" t="str">
        <f t="shared" si="2"/>
        <v>_202620</v>
      </c>
      <c r="B141" s="15" t="s">
        <v>211</v>
      </c>
      <c r="C141" s="18">
        <v>20</v>
      </c>
      <c r="D141" s="17">
        <v>11872</v>
      </c>
      <c r="E141" s="278"/>
    </row>
    <row r="142" spans="1:5" x14ac:dyDescent="0.25">
      <c r="A142" s="15" t="str">
        <f t="shared" si="2"/>
        <v>_202621</v>
      </c>
      <c r="B142" s="15" t="s">
        <v>211</v>
      </c>
      <c r="C142" s="18">
        <v>21</v>
      </c>
      <c r="D142" s="17">
        <v>12416</v>
      </c>
      <c r="E142" s="278"/>
    </row>
    <row r="143" spans="1:5" x14ac:dyDescent="0.25">
      <c r="A143" s="15" t="str">
        <f t="shared" si="2"/>
        <v>_202622</v>
      </c>
      <c r="B143" s="15" t="s">
        <v>211</v>
      </c>
      <c r="C143" s="18">
        <v>22</v>
      </c>
      <c r="D143" s="17">
        <v>12961</v>
      </c>
      <c r="E143" s="278"/>
    </row>
    <row r="144" spans="1:5" x14ac:dyDescent="0.25">
      <c r="A144" s="15" t="str">
        <f t="shared" si="2"/>
        <v>_202623</v>
      </c>
      <c r="B144" s="15" t="s">
        <v>211</v>
      </c>
      <c r="C144" s="18">
        <v>23</v>
      </c>
      <c r="D144" s="17">
        <v>13505</v>
      </c>
      <c r="E144" s="278"/>
    </row>
    <row r="145" spans="1:5" x14ac:dyDescent="0.25">
      <c r="A145" s="15" t="str">
        <f t="shared" si="2"/>
        <v>_202624</v>
      </c>
      <c r="B145" s="15" t="s">
        <v>211</v>
      </c>
      <c r="C145" s="18">
        <v>24</v>
      </c>
      <c r="D145" s="17">
        <v>14049</v>
      </c>
      <c r="E145" s="278"/>
    </row>
  </sheetData>
  <sheetProtection algorithmName="SHA-512" hashValue="GqpqUzuV+cEoWC4tw2Hd/Of/uYbas+TVfuUOPuq0nCxulTsp/4ayjSPHfKM3MrA9hZczRZoFGqrVdkl0jaAuVA==" saltValue="3U4UvxNnwap1Kxyg2ktmTQ==" spinCount="100000" sheet="1" selectLockedCells="1" selectUnlockedCells="1"/>
  <phoneticPr fontId="1" type="noConversion"/>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90D6D-5603-4D0C-9176-ACB0FBC85BAA}">
  <sheetPr codeName="Sheet3"/>
  <dimension ref="A1:AA303"/>
  <sheetViews>
    <sheetView topLeftCell="J1" zoomScaleNormal="100" workbookViewId="0">
      <pane ySplit="1" topLeftCell="A2" activePane="bottomLeft" state="frozen"/>
      <selection activeCell="E1" sqref="E1"/>
      <selection pane="bottomLeft" activeCell="X2" sqref="X2"/>
    </sheetView>
  </sheetViews>
  <sheetFormatPr defaultColWidth="9.140625" defaultRowHeight="15" x14ac:dyDescent="0.25"/>
  <cols>
    <col min="1" max="2" width="13.7109375" style="21" bestFit="1" customWidth="1"/>
    <col min="3" max="3" width="25.140625" style="21" bestFit="1" customWidth="1"/>
    <col min="4" max="4" width="9.140625" style="21"/>
    <col min="5" max="5" width="19.5703125" style="148" customWidth="1"/>
    <col min="6" max="6" width="6.85546875" style="21" customWidth="1"/>
    <col min="7" max="7" width="20.42578125" style="149" bestFit="1" customWidth="1"/>
    <col min="8" max="8" width="18.140625" style="21" customWidth="1"/>
    <col min="9" max="9" width="12.5703125" style="21" bestFit="1" customWidth="1"/>
    <col min="10" max="10" width="12.5703125" style="20" customWidth="1"/>
    <col min="11" max="11" width="21.5703125" style="21" customWidth="1"/>
    <col min="12" max="12" width="6.85546875" style="21" customWidth="1"/>
    <col min="13" max="13" width="18.140625" style="21" customWidth="1"/>
    <col min="14" max="14" width="24.42578125" style="154" bestFit="1" customWidth="1"/>
    <col min="15" max="15" width="12.5703125" style="150" customWidth="1"/>
    <col min="16" max="16" width="11.5703125" style="21" bestFit="1" customWidth="1"/>
    <col min="17" max="17" width="5.85546875" style="21" bestFit="1" customWidth="1"/>
    <col min="18" max="18" width="11.140625" style="21" bestFit="1" customWidth="1"/>
    <col min="19" max="19" width="15.42578125" style="21" bestFit="1" customWidth="1"/>
    <col min="20" max="20" width="9.140625" style="21"/>
    <col min="21" max="21" width="11.5703125" style="21" bestFit="1" customWidth="1"/>
    <col min="22" max="22" width="26" style="21" bestFit="1" customWidth="1"/>
    <col min="23" max="23" width="9.140625" style="21"/>
    <col min="24" max="24" width="15.42578125" style="21" bestFit="1" customWidth="1"/>
    <col min="25" max="25" width="20.28515625" style="21" bestFit="1" customWidth="1"/>
    <col min="26" max="26" width="9.140625" style="21" customWidth="1"/>
    <col min="27" max="27" width="16" style="21" bestFit="1" customWidth="1"/>
    <col min="28" max="28" width="14.5703125" style="21" bestFit="1" customWidth="1"/>
    <col min="29" max="16384" width="9.140625" style="21"/>
  </cols>
  <sheetData>
    <row r="1" spans="1:27" x14ac:dyDescent="0.25">
      <c r="A1" s="124" t="s">
        <v>162</v>
      </c>
      <c r="B1" s="124" t="s">
        <v>133</v>
      </c>
      <c r="C1" s="124" t="s">
        <v>217</v>
      </c>
      <c r="E1" s="280" t="s">
        <v>11</v>
      </c>
      <c r="F1" s="125" t="s">
        <v>0</v>
      </c>
      <c r="G1" s="281" t="s">
        <v>10</v>
      </c>
      <c r="H1" s="125" t="s">
        <v>1</v>
      </c>
      <c r="I1" s="125" t="s">
        <v>2</v>
      </c>
      <c r="J1" s="126"/>
      <c r="K1" s="125" t="s">
        <v>11</v>
      </c>
      <c r="L1" s="125" t="s">
        <v>0</v>
      </c>
      <c r="M1" s="125" t="s">
        <v>1</v>
      </c>
      <c r="N1" s="282" t="s">
        <v>213</v>
      </c>
      <c r="O1" s="127"/>
      <c r="P1" s="64" t="s">
        <v>12</v>
      </c>
      <c r="Q1" s="64" t="s">
        <v>13</v>
      </c>
      <c r="R1" s="64" t="s">
        <v>3</v>
      </c>
      <c r="S1" s="128" t="s">
        <v>161</v>
      </c>
      <c r="U1" s="129" t="s">
        <v>12</v>
      </c>
      <c r="V1" s="129" t="s">
        <v>14</v>
      </c>
      <c r="X1" s="283" t="s">
        <v>292</v>
      </c>
      <c r="Y1" s="284" t="s">
        <v>216</v>
      </c>
      <c r="AA1" s="128" t="s">
        <v>214</v>
      </c>
    </row>
    <row r="2" spans="1:27" s="132" customFormat="1" x14ac:dyDescent="0.25">
      <c r="A2" s="130" t="s">
        <v>235</v>
      </c>
      <c r="B2" s="131" t="s">
        <v>247</v>
      </c>
      <c r="C2" s="202" t="s">
        <v>247</v>
      </c>
      <c r="E2" s="133" t="str">
        <f t="shared" ref="E2:E19" si="0">F2&amp;G2</f>
        <v>_201911/16 to 12/15</v>
      </c>
      <c r="F2" s="134" t="s">
        <v>95</v>
      </c>
      <c r="G2" s="130" t="s">
        <v>246</v>
      </c>
      <c r="H2" s="134" t="s">
        <v>37</v>
      </c>
      <c r="I2" s="135">
        <v>30</v>
      </c>
      <c r="J2" s="136"/>
      <c r="K2" s="137" t="str">
        <f t="shared" ref="K2:K46" si="1">L2&amp;M2</f>
        <v xml:space="preserve">_2019December </v>
      </c>
      <c r="L2" s="134" t="s">
        <v>95</v>
      </c>
      <c r="M2" s="134" t="s">
        <v>37</v>
      </c>
      <c r="N2" s="152">
        <v>43830</v>
      </c>
      <c r="O2" s="139"/>
      <c r="P2" s="98" t="s">
        <v>16</v>
      </c>
      <c r="Q2" s="151">
        <v>31</v>
      </c>
      <c r="R2" s="140">
        <v>21.06</v>
      </c>
      <c r="S2" s="68">
        <f>653/31</f>
        <v>21.06451612903226</v>
      </c>
      <c r="U2" s="151" t="s">
        <v>16</v>
      </c>
      <c r="V2" s="22">
        <v>653</v>
      </c>
      <c r="X2" s="68" t="s">
        <v>95</v>
      </c>
      <c r="Y2" s="68">
        <v>2019</v>
      </c>
      <c r="AA2" s="68" t="s">
        <v>78</v>
      </c>
    </row>
    <row r="3" spans="1:27" s="132" customFormat="1" x14ac:dyDescent="0.25">
      <c r="A3" s="130" t="s">
        <v>236</v>
      </c>
      <c r="B3" s="131" t="s">
        <v>248</v>
      </c>
      <c r="C3" s="202" t="s">
        <v>236</v>
      </c>
      <c r="E3" s="133" t="str">
        <f t="shared" si="0"/>
        <v>_202012/16 to 1/15</v>
      </c>
      <c r="F3" s="134" t="s">
        <v>96</v>
      </c>
      <c r="G3" s="130" t="s">
        <v>235</v>
      </c>
      <c r="H3" s="134" t="s">
        <v>15</v>
      </c>
      <c r="I3" s="135">
        <v>31</v>
      </c>
      <c r="J3" s="136"/>
      <c r="K3" s="137" t="str">
        <f t="shared" si="1"/>
        <v>_2020January</v>
      </c>
      <c r="L3" s="134" t="s">
        <v>96</v>
      </c>
      <c r="M3" s="134" t="s">
        <v>15</v>
      </c>
      <c r="N3" s="152">
        <v>43861</v>
      </c>
      <c r="O3" s="139"/>
      <c r="P3" s="98" t="s">
        <v>16</v>
      </c>
      <c r="Q3" s="151">
        <v>30</v>
      </c>
      <c r="R3" s="140">
        <v>21.77</v>
      </c>
      <c r="S3" s="68">
        <f>653/30</f>
        <v>21.766666666666666</v>
      </c>
      <c r="U3" s="151" t="s">
        <v>18</v>
      </c>
      <c r="V3" s="22">
        <v>218</v>
      </c>
      <c r="X3" s="68" t="s">
        <v>96</v>
      </c>
      <c r="Y3" s="68">
        <v>2020</v>
      </c>
      <c r="AA3" s="68" t="s">
        <v>79</v>
      </c>
    </row>
    <row r="4" spans="1:27" s="132" customFormat="1" x14ac:dyDescent="0.25">
      <c r="A4" s="130" t="s">
        <v>237</v>
      </c>
      <c r="B4" s="131" t="s">
        <v>249</v>
      </c>
      <c r="C4" s="202" t="s">
        <v>248</v>
      </c>
      <c r="E4" s="133" t="str">
        <f t="shared" si="0"/>
        <v>_20201/16 to 2/15</v>
      </c>
      <c r="F4" s="134" t="s">
        <v>96</v>
      </c>
      <c r="G4" s="130" t="s">
        <v>236</v>
      </c>
      <c r="H4" s="134" t="s">
        <v>17</v>
      </c>
      <c r="I4" s="135">
        <v>31</v>
      </c>
      <c r="J4" s="136"/>
      <c r="K4" s="137" t="str">
        <f t="shared" si="1"/>
        <v xml:space="preserve">_2020February </v>
      </c>
      <c r="L4" s="134" t="s">
        <v>96</v>
      </c>
      <c r="M4" s="134" t="s">
        <v>17</v>
      </c>
      <c r="N4" s="152">
        <v>43890</v>
      </c>
      <c r="O4" s="139"/>
      <c r="P4" s="98" t="s">
        <v>16</v>
      </c>
      <c r="Q4" s="151">
        <v>29</v>
      </c>
      <c r="R4" s="140">
        <v>22.52</v>
      </c>
      <c r="S4" s="68">
        <f>653/29</f>
        <v>22.517241379310345</v>
      </c>
      <c r="U4" s="151" t="s">
        <v>20</v>
      </c>
      <c r="V4" s="22">
        <v>327</v>
      </c>
      <c r="X4" s="68" t="s">
        <v>97</v>
      </c>
      <c r="Y4" s="68">
        <v>2021</v>
      </c>
    </row>
    <row r="5" spans="1:27" s="132" customFormat="1" x14ac:dyDescent="0.25">
      <c r="A5" s="130" t="s">
        <v>238</v>
      </c>
      <c r="B5" s="131" t="s">
        <v>250</v>
      </c>
      <c r="C5" s="202" t="s">
        <v>249</v>
      </c>
      <c r="E5" s="133" t="str">
        <f t="shared" si="0"/>
        <v>_20202/16 to 3/15</v>
      </c>
      <c r="F5" s="134" t="s">
        <v>96</v>
      </c>
      <c r="G5" s="130" t="s">
        <v>237</v>
      </c>
      <c r="H5" s="134" t="s">
        <v>19</v>
      </c>
      <c r="I5" s="135">
        <v>29</v>
      </c>
      <c r="J5" s="136"/>
      <c r="K5" s="137" t="str">
        <f t="shared" si="1"/>
        <v xml:space="preserve">_2020March </v>
      </c>
      <c r="L5" s="134" t="s">
        <v>96</v>
      </c>
      <c r="M5" s="134" t="s">
        <v>19</v>
      </c>
      <c r="N5" s="152">
        <v>43921</v>
      </c>
      <c r="O5" s="139"/>
      <c r="P5" s="98" t="s">
        <v>16</v>
      </c>
      <c r="Q5" s="151">
        <v>28</v>
      </c>
      <c r="R5" s="140">
        <v>23.32</v>
      </c>
      <c r="S5" s="68">
        <f>653/28</f>
        <v>23.321428571428573</v>
      </c>
      <c r="U5" s="151" t="s">
        <v>22</v>
      </c>
      <c r="V5" s="22">
        <v>435</v>
      </c>
      <c r="X5" s="68" t="s">
        <v>131</v>
      </c>
      <c r="Y5" s="68">
        <v>2022</v>
      </c>
    </row>
    <row r="6" spans="1:27" s="132" customFormat="1" x14ac:dyDescent="0.25">
      <c r="A6" s="130" t="s">
        <v>239</v>
      </c>
      <c r="B6" s="131" t="s">
        <v>251</v>
      </c>
      <c r="C6" s="202" t="s">
        <v>237</v>
      </c>
      <c r="E6" s="133" t="str">
        <f t="shared" si="0"/>
        <v>_20203/16 to 4/15</v>
      </c>
      <c r="F6" s="134" t="s">
        <v>96</v>
      </c>
      <c r="G6" s="130" t="s">
        <v>238</v>
      </c>
      <c r="H6" s="134" t="s">
        <v>21</v>
      </c>
      <c r="I6" s="135">
        <v>31</v>
      </c>
      <c r="J6" s="136"/>
      <c r="K6" s="137" t="str">
        <f t="shared" si="1"/>
        <v xml:space="preserve">_2020April </v>
      </c>
      <c r="L6" s="134" t="s">
        <v>96</v>
      </c>
      <c r="M6" s="134" t="s">
        <v>21</v>
      </c>
      <c r="N6" s="152">
        <v>43951</v>
      </c>
      <c r="O6" s="139"/>
      <c r="P6" s="98" t="s">
        <v>16</v>
      </c>
      <c r="Q6" s="151">
        <v>27</v>
      </c>
      <c r="R6" s="140">
        <v>24.19</v>
      </c>
      <c r="S6" s="68">
        <f>653/27</f>
        <v>24.185185185185187</v>
      </c>
      <c r="U6" s="151" t="s">
        <v>24</v>
      </c>
      <c r="V6" s="22">
        <v>608</v>
      </c>
      <c r="X6" s="68" t="s">
        <v>198</v>
      </c>
      <c r="Y6" s="68">
        <v>2023</v>
      </c>
    </row>
    <row r="7" spans="1:27" s="132" customFormat="1" x14ac:dyDescent="0.25">
      <c r="A7" s="130" t="s">
        <v>240</v>
      </c>
      <c r="B7" s="131" t="s">
        <v>252</v>
      </c>
      <c r="C7" s="202" t="s">
        <v>250</v>
      </c>
      <c r="E7" s="133" t="str">
        <f t="shared" si="0"/>
        <v>_20204/16 to 5/15</v>
      </c>
      <c r="F7" s="134" t="s">
        <v>96</v>
      </c>
      <c r="G7" s="130" t="s">
        <v>239</v>
      </c>
      <c r="H7" s="134" t="s">
        <v>23</v>
      </c>
      <c r="I7" s="135">
        <v>30</v>
      </c>
      <c r="J7" s="136"/>
      <c r="K7" s="137" t="str">
        <f t="shared" si="1"/>
        <v xml:space="preserve">_2020May </v>
      </c>
      <c r="L7" s="134" t="s">
        <v>96</v>
      </c>
      <c r="M7" s="134" t="s">
        <v>23</v>
      </c>
      <c r="N7" s="152">
        <v>43982</v>
      </c>
      <c r="O7" s="139"/>
      <c r="P7" s="98" t="s">
        <v>18</v>
      </c>
      <c r="Q7" s="151">
        <v>31</v>
      </c>
      <c r="R7" s="140">
        <v>7.03</v>
      </c>
      <c r="S7" s="68">
        <f>218/31</f>
        <v>7.032258064516129</v>
      </c>
      <c r="U7" s="151" t="s">
        <v>26</v>
      </c>
      <c r="V7" s="22">
        <v>673</v>
      </c>
      <c r="X7" s="68" t="s">
        <v>199</v>
      </c>
      <c r="Y7" s="68">
        <v>2024</v>
      </c>
    </row>
    <row r="8" spans="1:27" s="132" customFormat="1" x14ac:dyDescent="0.25">
      <c r="A8" s="130" t="s">
        <v>241</v>
      </c>
      <c r="B8" s="131" t="s">
        <v>253</v>
      </c>
      <c r="C8" s="202" t="s">
        <v>238</v>
      </c>
      <c r="E8" s="133" t="str">
        <f t="shared" si="0"/>
        <v>_20205/16 to 6/15</v>
      </c>
      <c r="F8" s="134" t="s">
        <v>96</v>
      </c>
      <c r="G8" s="130" t="s">
        <v>240</v>
      </c>
      <c r="H8" s="134" t="s">
        <v>25</v>
      </c>
      <c r="I8" s="135">
        <v>31</v>
      </c>
      <c r="J8" s="136"/>
      <c r="K8" s="137" t="str">
        <f t="shared" si="1"/>
        <v xml:space="preserve">_2020June </v>
      </c>
      <c r="L8" s="134" t="s">
        <v>96</v>
      </c>
      <c r="M8" s="134" t="s">
        <v>25</v>
      </c>
      <c r="N8" s="152">
        <v>44012</v>
      </c>
      <c r="O8" s="139"/>
      <c r="P8" s="98" t="s">
        <v>18</v>
      </c>
      <c r="Q8" s="151">
        <v>30</v>
      </c>
      <c r="R8" s="140">
        <v>7.27</v>
      </c>
      <c r="S8" s="68">
        <f>218/30</f>
        <v>7.2666666666666666</v>
      </c>
      <c r="U8" s="151" t="s">
        <v>28</v>
      </c>
      <c r="V8" s="22">
        <v>673</v>
      </c>
      <c r="X8" s="68" t="s">
        <v>210</v>
      </c>
      <c r="Y8" s="68">
        <v>2025</v>
      </c>
    </row>
    <row r="9" spans="1:27" s="132" customFormat="1" x14ac:dyDescent="0.25">
      <c r="A9" s="130" t="s">
        <v>242</v>
      </c>
      <c r="B9" s="131" t="s">
        <v>254</v>
      </c>
      <c r="C9" s="202" t="s">
        <v>251</v>
      </c>
      <c r="E9" s="133" t="str">
        <f t="shared" si="0"/>
        <v>_20206/16 to 7/15</v>
      </c>
      <c r="F9" s="134" t="s">
        <v>96</v>
      </c>
      <c r="G9" s="130" t="s">
        <v>241</v>
      </c>
      <c r="H9" s="134" t="s">
        <v>27</v>
      </c>
      <c r="I9" s="135">
        <v>30</v>
      </c>
      <c r="J9" s="136"/>
      <c r="K9" s="137" t="str">
        <f t="shared" si="1"/>
        <v xml:space="preserve">_2020July </v>
      </c>
      <c r="L9" s="134" t="s">
        <v>96</v>
      </c>
      <c r="M9" s="134" t="s">
        <v>27</v>
      </c>
      <c r="N9" s="152">
        <v>44043</v>
      </c>
      <c r="O9" s="139"/>
      <c r="P9" s="98" t="s">
        <v>18</v>
      </c>
      <c r="Q9" s="151">
        <v>29</v>
      </c>
      <c r="R9" s="140">
        <v>7.52</v>
      </c>
      <c r="S9" s="68">
        <f>218/29</f>
        <v>7.5172413793103452</v>
      </c>
      <c r="U9" s="98" t="s">
        <v>30</v>
      </c>
      <c r="V9" s="99">
        <v>0</v>
      </c>
      <c r="X9" s="68" t="s">
        <v>211</v>
      </c>
      <c r="Y9" s="68">
        <v>2026</v>
      </c>
    </row>
    <row r="10" spans="1:27" s="132" customFormat="1" x14ac:dyDescent="0.25">
      <c r="A10" s="130" t="s">
        <v>243</v>
      </c>
      <c r="B10" s="131" t="s">
        <v>255</v>
      </c>
      <c r="C10" s="202" t="s">
        <v>239</v>
      </c>
      <c r="E10" s="133" t="str">
        <f t="shared" si="0"/>
        <v>_20207/16 to 8/15</v>
      </c>
      <c r="F10" s="134" t="s">
        <v>96</v>
      </c>
      <c r="G10" s="130" t="s">
        <v>242</v>
      </c>
      <c r="H10" s="134" t="s">
        <v>29</v>
      </c>
      <c r="I10" s="135">
        <v>31</v>
      </c>
      <c r="J10" s="136"/>
      <c r="K10" s="137" t="str">
        <f t="shared" si="1"/>
        <v>_2020August</v>
      </c>
      <c r="L10" s="134" t="s">
        <v>96</v>
      </c>
      <c r="M10" s="134" t="s">
        <v>29</v>
      </c>
      <c r="N10" s="152">
        <v>44074</v>
      </c>
      <c r="O10" s="139"/>
      <c r="P10" s="98" t="s">
        <v>18</v>
      </c>
      <c r="Q10" s="151">
        <v>28</v>
      </c>
      <c r="R10" s="140">
        <v>7.79</v>
      </c>
      <c r="S10" s="68">
        <f>218/28</f>
        <v>7.7857142857142856</v>
      </c>
      <c r="U10" s="98" t="s">
        <v>32</v>
      </c>
      <c r="V10" s="99">
        <v>0</v>
      </c>
      <c r="X10" s="68" t="s">
        <v>212</v>
      </c>
      <c r="Y10" s="68">
        <v>2027</v>
      </c>
    </row>
    <row r="11" spans="1:27" s="132" customFormat="1" x14ac:dyDescent="0.25">
      <c r="A11" s="130" t="s">
        <v>244</v>
      </c>
      <c r="B11" s="131" t="s">
        <v>256</v>
      </c>
      <c r="C11" s="202" t="s">
        <v>252</v>
      </c>
      <c r="E11" s="133" t="str">
        <f t="shared" si="0"/>
        <v>_20208/16 to 9/15</v>
      </c>
      <c r="F11" s="134" t="s">
        <v>96</v>
      </c>
      <c r="G11" s="130" t="s">
        <v>243</v>
      </c>
      <c r="H11" s="134" t="s">
        <v>31</v>
      </c>
      <c r="I11" s="135">
        <v>31</v>
      </c>
      <c r="J11" s="136"/>
      <c r="K11" s="137" t="str">
        <f t="shared" si="1"/>
        <v xml:space="preserve">_2020September </v>
      </c>
      <c r="L11" s="134" t="s">
        <v>96</v>
      </c>
      <c r="M11" s="134" t="s">
        <v>31</v>
      </c>
      <c r="N11" s="152">
        <v>44104</v>
      </c>
      <c r="O11" s="139"/>
      <c r="P11" s="98" t="s">
        <v>18</v>
      </c>
      <c r="Q11" s="151">
        <v>27</v>
      </c>
      <c r="R11" s="140">
        <v>8.07</v>
      </c>
      <c r="S11" s="68">
        <f>218/27</f>
        <v>8.0740740740740744</v>
      </c>
      <c r="U11" s="98" t="s">
        <v>34</v>
      </c>
      <c r="V11" s="99">
        <v>0</v>
      </c>
    </row>
    <row r="12" spans="1:27" s="132" customFormat="1" x14ac:dyDescent="0.25">
      <c r="A12" s="130" t="s">
        <v>245</v>
      </c>
      <c r="B12" s="131" t="s">
        <v>257</v>
      </c>
      <c r="C12" s="202" t="s">
        <v>240</v>
      </c>
      <c r="E12" s="133" t="str">
        <f t="shared" si="0"/>
        <v>_20209/16 to 10/15</v>
      </c>
      <c r="F12" s="134" t="s">
        <v>96</v>
      </c>
      <c r="G12" s="130" t="s">
        <v>244</v>
      </c>
      <c r="H12" s="134" t="s">
        <v>33</v>
      </c>
      <c r="I12" s="135">
        <v>30</v>
      </c>
      <c r="J12" s="136"/>
      <c r="K12" s="137" t="str">
        <f t="shared" si="1"/>
        <v xml:space="preserve">_2020October </v>
      </c>
      <c r="L12" s="134" t="s">
        <v>96</v>
      </c>
      <c r="M12" s="134" t="s">
        <v>33</v>
      </c>
      <c r="N12" s="152">
        <v>44135</v>
      </c>
      <c r="O12" s="139"/>
      <c r="P12" s="98" t="s">
        <v>20</v>
      </c>
      <c r="Q12" s="151">
        <v>31</v>
      </c>
      <c r="R12" s="140">
        <v>10.55</v>
      </c>
      <c r="S12" s="68">
        <f>327/31</f>
        <v>10.548387096774194</v>
      </c>
      <c r="U12" s="98" t="s">
        <v>36</v>
      </c>
      <c r="V12" s="99">
        <v>0</v>
      </c>
    </row>
    <row r="13" spans="1:27" s="132" customFormat="1" x14ac:dyDescent="0.25">
      <c r="A13" s="130" t="s">
        <v>246</v>
      </c>
      <c r="B13" s="131" t="s">
        <v>258</v>
      </c>
      <c r="C13" s="202" t="s">
        <v>253</v>
      </c>
      <c r="E13" s="133" t="str">
        <f t="shared" si="0"/>
        <v>_202010/16 to 11/15</v>
      </c>
      <c r="F13" s="134" t="s">
        <v>96</v>
      </c>
      <c r="G13" s="130" t="s">
        <v>245</v>
      </c>
      <c r="H13" s="134" t="s">
        <v>35</v>
      </c>
      <c r="I13" s="135">
        <v>31</v>
      </c>
      <c r="J13" s="136"/>
      <c r="K13" s="137" t="str">
        <f t="shared" si="1"/>
        <v xml:space="preserve">_2020November </v>
      </c>
      <c r="L13" s="134" t="s">
        <v>96</v>
      </c>
      <c r="M13" s="134" t="s">
        <v>35</v>
      </c>
      <c r="N13" s="152">
        <v>44165</v>
      </c>
      <c r="O13" s="139"/>
      <c r="P13" s="98" t="s">
        <v>20</v>
      </c>
      <c r="Q13" s="151">
        <v>30</v>
      </c>
      <c r="R13" s="140">
        <v>10.9</v>
      </c>
      <c r="S13" s="68">
        <f>327/30</f>
        <v>10.9</v>
      </c>
      <c r="U13" s="98" t="s">
        <v>38</v>
      </c>
      <c r="V13" s="99">
        <v>0</v>
      </c>
    </row>
    <row r="14" spans="1:27" s="132" customFormat="1" x14ac:dyDescent="0.25">
      <c r="A14" s="36"/>
      <c r="B14" s="131" t="s">
        <v>259</v>
      </c>
      <c r="C14" s="202" t="s">
        <v>241</v>
      </c>
      <c r="E14" s="133" t="str">
        <f t="shared" si="0"/>
        <v>_202011/16 to 12/15</v>
      </c>
      <c r="F14" s="134" t="s">
        <v>96</v>
      </c>
      <c r="G14" s="130" t="s">
        <v>246</v>
      </c>
      <c r="H14" s="134" t="s">
        <v>37</v>
      </c>
      <c r="I14" s="135">
        <v>30</v>
      </c>
      <c r="J14" s="136"/>
      <c r="K14" s="137" t="str">
        <f t="shared" si="1"/>
        <v xml:space="preserve">_2021December </v>
      </c>
      <c r="L14" s="134" t="s">
        <v>97</v>
      </c>
      <c r="M14" s="134" t="s">
        <v>37</v>
      </c>
      <c r="N14" s="152">
        <v>44196</v>
      </c>
      <c r="O14" s="139"/>
      <c r="P14" s="98" t="s">
        <v>20</v>
      </c>
      <c r="Q14" s="194">
        <v>29</v>
      </c>
      <c r="R14" s="140">
        <v>11.28</v>
      </c>
      <c r="S14" s="68">
        <f>327/29</f>
        <v>11.275862068965518</v>
      </c>
      <c r="U14" s="98" t="s">
        <v>39</v>
      </c>
      <c r="V14" s="99">
        <v>0</v>
      </c>
    </row>
    <row r="15" spans="1:27" s="132" customFormat="1" x14ac:dyDescent="0.25">
      <c r="A15" s="36"/>
      <c r="B15" s="36"/>
      <c r="C15" s="202" t="s">
        <v>254</v>
      </c>
      <c r="E15" s="133" t="str">
        <f t="shared" si="0"/>
        <v>_202112/16 to 1/15</v>
      </c>
      <c r="F15" s="134" t="s">
        <v>97</v>
      </c>
      <c r="G15" s="138" t="s">
        <v>235</v>
      </c>
      <c r="H15" s="134" t="s">
        <v>15</v>
      </c>
      <c r="I15" s="135">
        <v>31</v>
      </c>
      <c r="J15" s="136"/>
      <c r="K15" s="137" t="str">
        <f t="shared" si="1"/>
        <v>_2021January</v>
      </c>
      <c r="L15" s="68" t="s">
        <v>97</v>
      </c>
      <c r="M15" s="134" t="s">
        <v>15</v>
      </c>
      <c r="N15" s="152">
        <v>44227</v>
      </c>
      <c r="O15" s="139"/>
      <c r="P15" s="98" t="s">
        <v>20</v>
      </c>
      <c r="Q15" s="151">
        <v>28</v>
      </c>
      <c r="R15" s="140">
        <v>11.69</v>
      </c>
      <c r="S15" s="68">
        <f>V4/Q15</f>
        <v>11.678571428571429</v>
      </c>
    </row>
    <row r="16" spans="1:27" s="132" customFormat="1" x14ac:dyDescent="0.25">
      <c r="A16" s="36"/>
      <c r="B16" s="36"/>
      <c r="C16" s="202" t="s">
        <v>242</v>
      </c>
      <c r="E16" s="142" t="str">
        <f t="shared" si="0"/>
        <v>_20211/16 to 2/15</v>
      </c>
      <c r="F16" s="68" t="s">
        <v>97</v>
      </c>
      <c r="G16" s="130" t="s">
        <v>236</v>
      </c>
      <c r="H16" s="134" t="s">
        <v>17</v>
      </c>
      <c r="I16" s="135">
        <v>31</v>
      </c>
      <c r="J16" s="136"/>
      <c r="K16" s="137" t="str">
        <f t="shared" si="1"/>
        <v xml:space="preserve">_2021February </v>
      </c>
      <c r="L16" s="134" t="s">
        <v>97</v>
      </c>
      <c r="M16" s="134" t="s">
        <v>17</v>
      </c>
      <c r="N16" s="152">
        <v>44255</v>
      </c>
      <c r="O16" s="139"/>
      <c r="P16" s="98" t="s">
        <v>20</v>
      </c>
      <c r="Q16" s="151">
        <v>27</v>
      </c>
      <c r="R16" s="140">
        <v>12.11</v>
      </c>
      <c r="S16" s="68">
        <f>V4/Q16</f>
        <v>12.111111111111111</v>
      </c>
    </row>
    <row r="17" spans="3:19" s="132" customFormat="1" x14ac:dyDescent="0.25">
      <c r="C17" s="202" t="s">
        <v>255</v>
      </c>
      <c r="E17" s="142" t="str">
        <f t="shared" si="0"/>
        <v>_20212/16 to 3/15</v>
      </c>
      <c r="F17" s="134" t="s">
        <v>97</v>
      </c>
      <c r="G17" s="130" t="s">
        <v>237</v>
      </c>
      <c r="H17" s="134" t="s">
        <v>19</v>
      </c>
      <c r="I17" s="135">
        <v>28</v>
      </c>
      <c r="J17" s="136"/>
      <c r="K17" s="137" t="str">
        <f t="shared" si="1"/>
        <v xml:space="preserve">_2021March </v>
      </c>
      <c r="L17" s="68" t="s">
        <v>97</v>
      </c>
      <c r="M17" s="134" t="s">
        <v>19</v>
      </c>
      <c r="N17" s="152">
        <v>44286</v>
      </c>
      <c r="O17" s="139"/>
      <c r="P17" s="98" t="s">
        <v>22</v>
      </c>
      <c r="Q17" s="151">
        <v>31</v>
      </c>
      <c r="R17" s="140">
        <v>14.03</v>
      </c>
      <c r="S17" s="68">
        <f>V5/Q17</f>
        <v>14.03225806451613</v>
      </c>
    </row>
    <row r="18" spans="3:19" s="132" customFormat="1" x14ac:dyDescent="0.25">
      <c r="C18" s="202" t="s">
        <v>243</v>
      </c>
      <c r="E18" s="142" t="str">
        <f t="shared" si="0"/>
        <v>_20213/16 to 4/15</v>
      </c>
      <c r="F18" s="68" t="s">
        <v>97</v>
      </c>
      <c r="G18" s="130" t="s">
        <v>238</v>
      </c>
      <c r="H18" s="134" t="s">
        <v>21</v>
      </c>
      <c r="I18" s="135">
        <v>31</v>
      </c>
      <c r="J18" s="136"/>
      <c r="K18" s="137" t="str">
        <f t="shared" si="1"/>
        <v xml:space="preserve">_2021April </v>
      </c>
      <c r="L18" s="134" t="s">
        <v>97</v>
      </c>
      <c r="M18" s="134" t="s">
        <v>21</v>
      </c>
      <c r="N18" s="152">
        <v>44316</v>
      </c>
      <c r="O18" s="139"/>
      <c r="P18" s="98" t="s">
        <v>22</v>
      </c>
      <c r="Q18" s="151">
        <v>30</v>
      </c>
      <c r="R18" s="140">
        <v>14.5</v>
      </c>
      <c r="S18" s="68">
        <f>V5/Q18</f>
        <v>14.5</v>
      </c>
    </row>
    <row r="19" spans="3:19" s="132" customFormat="1" x14ac:dyDescent="0.25">
      <c r="C19" s="202" t="s">
        <v>244</v>
      </c>
      <c r="E19" s="142" t="str">
        <f t="shared" si="0"/>
        <v>_20214/16 to 5/15</v>
      </c>
      <c r="F19" s="134" t="s">
        <v>97</v>
      </c>
      <c r="G19" s="130" t="s">
        <v>239</v>
      </c>
      <c r="H19" s="134" t="s">
        <v>23</v>
      </c>
      <c r="I19" s="135">
        <v>30</v>
      </c>
      <c r="J19" s="136"/>
      <c r="K19" s="137" t="str">
        <f t="shared" si="1"/>
        <v xml:space="preserve">_2021May </v>
      </c>
      <c r="L19" s="68" t="s">
        <v>97</v>
      </c>
      <c r="M19" s="134" t="s">
        <v>23</v>
      </c>
      <c r="N19" s="152">
        <v>44347</v>
      </c>
      <c r="O19" s="139"/>
      <c r="P19" s="98" t="s">
        <v>22</v>
      </c>
      <c r="Q19" s="151">
        <v>29</v>
      </c>
      <c r="R19" s="140">
        <v>15</v>
      </c>
      <c r="S19" s="68">
        <f>V5/Q19</f>
        <v>15</v>
      </c>
    </row>
    <row r="20" spans="3:19" s="132" customFormat="1" x14ac:dyDescent="0.25">
      <c r="C20" s="202" t="s">
        <v>256</v>
      </c>
      <c r="E20" s="142" t="str">
        <f t="shared" ref="E20:E83" si="2">F20&amp;G20</f>
        <v>_20215/16 to 6/15</v>
      </c>
      <c r="F20" s="68" t="s">
        <v>97</v>
      </c>
      <c r="G20" s="130" t="s">
        <v>240</v>
      </c>
      <c r="H20" s="134" t="s">
        <v>25</v>
      </c>
      <c r="I20" s="135">
        <v>31</v>
      </c>
      <c r="J20" s="136"/>
      <c r="K20" s="137" t="str">
        <f t="shared" si="1"/>
        <v xml:space="preserve">_2021June </v>
      </c>
      <c r="L20" s="134" t="s">
        <v>97</v>
      </c>
      <c r="M20" s="134" t="s">
        <v>25</v>
      </c>
      <c r="N20" s="152">
        <v>44377</v>
      </c>
      <c r="O20" s="139"/>
      <c r="P20" s="98" t="s">
        <v>22</v>
      </c>
      <c r="Q20" s="151">
        <v>28</v>
      </c>
      <c r="R20" s="140">
        <v>15.54</v>
      </c>
      <c r="S20" s="68">
        <f>V5/Q20</f>
        <v>15.535714285714286</v>
      </c>
    </row>
    <row r="21" spans="3:19" s="132" customFormat="1" x14ac:dyDescent="0.25">
      <c r="C21" s="202" t="s">
        <v>257</v>
      </c>
      <c r="E21" s="142" t="str">
        <f t="shared" si="2"/>
        <v>_20216/16 to 7/15</v>
      </c>
      <c r="F21" s="134" t="s">
        <v>97</v>
      </c>
      <c r="G21" s="130" t="s">
        <v>241</v>
      </c>
      <c r="H21" s="134" t="s">
        <v>27</v>
      </c>
      <c r="I21" s="135">
        <v>30</v>
      </c>
      <c r="J21" s="136"/>
      <c r="K21" s="137" t="str">
        <f t="shared" si="1"/>
        <v xml:space="preserve">_2021July </v>
      </c>
      <c r="L21" s="68" t="s">
        <v>97</v>
      </c>
      <c r="M21" s="134" t="s">
        <v>27</v>
      </c>
      <c r="N21" s="152">
        <v>44408</v>
      </c>
      <c r="O21" s="139"/>
      <c r="P21" s="98" t="s">
        <v>22</v>
      </c>
      <c r="Q21" s="151">
        <v>27</v>
      </c>
      <c r="R21" s="140">
        <v>16.11</v>
      </c>
      <c r="S21" s="71">
        <f>V5/Q21</f>
        <v>16.111111111111111</v>
      </c>
    </row>
    <row r="22" spans="3:19" s="132" customFormat="1" x14ac:dyDescent="0.25">
      <c r="C22" s="202" t="s">
        <v>245</v>
      </c>
      <c r="E22" s="142" t="str">
        <f t="shared" si="2"/>
        <v>_20217/16 to 8/15</v>
      </c>
      <c r="F22" s="68" t="s">
        <v>97</v>
      </c>
      <c r="G22" s="130" t="s">
        <v>242</v>
      </c>
      <c r="H22" s="134" t="s">
        <v>29</v>
      </c>
      <c r="I22" s="135">
        <v>31</v>
      </c>
      <c r="J22" s="136"/>
      <c r="K22" s="137" t="str">
        <f t="shared" si="1"/>
        <v>_2021August</v>
      </c>
      <c r="L22" s="134" t="s">
        <v>97</v>
      </c>
      <c r="M22" s="134" t="s">
        <v>29</v>
      </c>
      <c r="N22" s="152">
        <v>44439</v>
      </c>
      <c r="O22" s="139"/>
      <c r="P22" s="98" t="s">
        <v>26</v>
      </c>
      <c r="Q22" s="151">
        <v>31</v>
      </c>
      <c r="R22" s="140">
        <v>21.71</v>
      </c>
      <c r="S22" s="68">
        <f>V7/Q22</f>
        <v>21.70967741935484</v>
      </c>
    </row>
    <row r="23" spans="3:19" s="132" customFormat="1" x14ac:dyDescent="0.25">
      <c r="C23" s="202" t="s">
        <v>258</v>
      </c>
      <c r="E23" s="142" t="str">
        <f t="shared" si="2"/>
        <v>_20218/16 to 9/15</v>
      </c>
      <c r="F23" s="134" t="s">
        <v>97</v>
      </c>
      <c r="G23" s="130" t="s">
        <v>243</v>
      </c>
      <c r="H23" s="134" t="s">
        <v>31</v>
      </c>
      <c r="I23" s="135">
        <v>31</v>
      </c>
      <c r="J23" s="136"/>
      <c r="K23" s="137" t="str">
        <f t="shared" si="1"/>
        <v xml:space="preserve">_2021September </v>
      </c>
      <c r="L23" s="68" t="s">
        <v>97</v>
      </c>
      <c r="M23" s="134" t="s">
        <v>31</v>
      </c>
      <c r="N23" s="152">
        <v>44469</v>
      </c>
      <c r="O23" s="139"/>
      <c r="P23" s="98" t="s">
        <v>26</v>
      </c>
      <c r="Q23" s="151">
        <v>30</v>
      </c>
      <c r="R23" s="140">
        <v>22.43</v>
      </c>
      <c r="S23" s="68">
        <f>V7/Q23</f>
        <v>22.433333333333334</v>
      </c>
    </row>
    <row r="24" spans="3:19" s="132" customFormat="1" x14ac:dyDescent="0.25">
      <c r="C24" s="202" t="s">
        <v>246</v>
      </c>
      <c r="E24" s="142" t="str">
        <f t="shared" si="2"/>
        <v>_20219/16 to 10/15</v>
      </c>
      <c r="F24" s="68" t="s">
        <v>97</v>
      </c>
      <c r="G24" s="130" t="s">
        <v>244</v>
      </c>
      <c r="H24" s="134" t="s">
        <v>33</v>
      </c>
      <c r="I24" s="135">
        <v>30</v>
      </c>
      <c r="J24" s="136"/>
      <c r="K24" s="137" t="str">
        <f t="shared" si="1"/>
        <v xml:space="preserve">_2021October </v>
      </c>
      <c r="L24" s="134" t="s">
        <v>97</v>
      </c>
      <c r="M24" s="134" t="s">
        <v>33</v>
      </c>
      <c r="N24" s="152">
        <v>44500</v>
      </c>
      <c r="O24" s="139"/>
      <c r="P24" s="98" t="s">
        <v>26</v>
      </c>
      <c r="Q24" s="151">
        <v>29</v>
      </c>
      <c r="R24" s="140">
        <v>23.21</v>
      </c>
      <c r="S24" s="68">
        <f>V7/Q24</f>
        <v>23.206896551724139</v>
      </c>
    </row>
    <row r="25" spans="3:19" s="132" customFormat="1" x14ac:dyDescent="0.25">
      <c r="C25" s="202" t="s">
        <v>235</v>
      </c>
      <c r="E25" s="142" t="str">
        <f t="shared" si="2"/>
        <v>_202110/16 to 11/15</v>
      </c>
      <c r="F25" s="134" t="s">
        <v>97</v>
      </c>
      <c r="G25" s="130" t="s">
        <v>245</v>
      </c>
      <c r="H25" s="134" t="s">
        <v>35</v>
      </c>
      <c r="I25" s="135">
        <v>31</v>
      </c>
      <c r="J25" s="136"/>
      <c r="K25" s="137" t="str">
        <f t="shared" si="1"/>
        <v xml:space="preserve">_2021November </v>
      </c>
      <c r="L25" s="68" t="s">
        <v>97</v>
      </c>
      <c r="M25" s="134" t="s">
        <v>35</v>
      </c>
      <c r="N25" s="152">
        <v>44530</v>
      </c>
      <c r="O25" s="139"/>
      <c r="P25" s="98" t="s">
        <v>26</v>
      </c>
      <c r="Q25" s="151">
        <v>28</v>
      </c>
      <c r="R25" s="140">
        <v>24.04</v>
      </c>
      <c r="S25" s="68">
        <f>V7/Q25</f>
        <v>24.035714285714285</v>
      </c>
    </row>
    <row r="26" spans="3:19" s="132" customFormat="1" x14ac:dyDescent="0.25">
      <c r="C26" s="202" t="s">
        <v>259</v>
      </c>
      <c r="E26" s="142" t="str">
        <f t="shared" si="2"/>
        <v>_202111/16 to 12/15</v>
      </c>
      <c r="F26" s="68" t="s">
        <v>97</v>
      </c>
      <c r="G26" s="130" t="s">
        <v>246</v>
      </c>
      <c r="H26" s="134" t="s">
        <v>37</v>
      </c>
      <c r="I26" s="135">
        <v>30</v>
      </c>
      <c r="J26" s="136"/>
      <c r="K26" s="137" t="str">
        <f t="shared" si="1"/>
        <v xml:space="preserve">_2021December </v>
      </c>
      <c r="L26" s="134" t="s">
        <v>97</v>
      </c>
      <c r="M26" s="134" t="s">
        <v>37</v>
      </c>
      <c r="N26" s="152">
        <v>44561</v>
      </c>
      <c r="O26" s="139"/>
      <c r="P26" s="98" t="s">
        <v>26</v>
      </c>
      <c r="Q26" s="151">
        <v>27</v>
      </c>
      <c r="R26" s="140">
        <v>24.93</v>
      </c>
      <c r="S26" s="68">
        <f>V7/Q26</f>
        <v>24.925925925925927</v>
      </c>
    </row>
    <row r="27" spans="3:19" s="132" customFormat="1" x14ac:dyDescent="0.25">
      <c r="E27" s="142" t="str">
        <f t="shared" si="2"/>
        <v>_202212/16 to 1/15</v>
      </c>
      <c r="F27" s="134" t="s">
        <v>131</v>
      </c>
      <c r="G27" s="130" t="s">
        <v>235</v>
      </c>
      <c r="H27" s="134" t="s">
        <v>15</v>
      </c>
      <c r="I27" s="135">
        <v>31</v>
      </c>
      <c r="J27" s="136"/>
      <c r="K27" s="137" t="str">
        <f t="shared" si="1"/>
        <v>_2022January</v>
      </c>
      <c r="L27" s="68" t="s">
        <v>131</v>
      </c>
      <c r="M27" s="134" t="s">
        <v>15</v>
      </c>
      <c r="N27" s="152">
        <v>44592</v>
      </c>
      <c r="O27" s="139"/>
      <c r="P27" s="98" t="s">
        <v>28</v>
      </c>
      <c r="Q27" s="151">
        <v>31</v>
      </c>
      <c r="R27" s="140">
        <v>21.71</v>
      </c>
      <c r="S27" s="68">
        <f>V8/Q27</f>
        <v>21.70967741935484</v>
      </c>
    </row>
    <row r="28" spans="3:19" s="132" customFormat="1" x14ac:dyDescent="0.25">
      <c r="E28" s="142" t="str">
        <f t="shared" si="2"/>
        <v>_20221/16 to 2/15</v>
      </c>
      <c r="F28" s="134" t="s">
        <v>131</v>
      </c>
      <c r="G28" s="130" t="s">
        <v>236</v>
      </c>
      <c r="H28" s="134" t="s">
        <v>17</v>
      </c>
      <c r="I28" s="135">
        <v>31</v>
      </c>
      <c r="J28" s="136"/>
      <c r="K28" s="98" t="str">
        <f t="shared" si="1"/>
        <v xml:space="preserve">_2022February </v>
      </c>
      <c r="L28" s="68" t="s">
        <v>131</v>
      </c>
      <c r="M28" s="134" t="s">
        <v>17</v>
      </c>
      <c r="N28" s="152">
        <v>44620</v>
      </c>
      <c r="O28" s="139"/>
      <c r="P28" s="98" t="s">
        <v>28</v>
      </c>
      <c r="Q28" s="151">
        <v>30</v>
      </c>
      <c r="R28" s="140">
        <v>22.43</v>
      </c>
      <c r="S28" s="68">
        <f>V8/Q28</f>
        <v>22.433333333333334</v>
      </c>
    </row>
    <row r="29" spans="3:19" s="132" customFormat="1" x14ac:dyDescent="0.25">
      <c r="E29" s="142" t="str">
        <f t="shared" si="2"/>
        <v>_20222/16 to 3/15</v>
      </c>
      <c r="F29" s="134" t="s">
        <v>131</v>
      </c>
      <c r="G29" s="130" t="s">
        <v>237</v>
      </c>
      <c r="H29" s="134" t="s">
        <v>19</v>
      </c>
      <c r="I29" s="135">
        <v>28</v>
      </c>
      <c r="J29" s="136"/>
      <c r="K29" s="98" t="str">
        <f t="shared" si="1"/>
        <v xml:space="preserve">_2022March </v>
      </c>
      <c r="L29" s="68" t="s">
        <v>131</v>
      </c>
      <c r="M29" s="134" t="s">
        <v>19</v>
      </c>
      <c r="N29" s="152">
        <v>44651</v>
      </c>
      <c r="O29" s="139"/>
      <c r="P29" s="98" t="s">
        <v>28</v>
      </c>
      <c r="Q29" s="151">
        <v>29</v>
      </c>
      <c r="R29" s="140">
        <v>23.21</v>
      </c>
      <c r="S29" s="68">
        <f>V8/Q29</f>
        <v>23.206896551724139</v>
      </c>
    </row>
    <row r="30" spans="3:19" s="132" customFormat="1" x14ac:dyDescent="0.25">
      <c r="E30" s="142" t="str">
        <f t="shared" si="2"/>
        <v>_20223/16 to 4/15</v>
      </c>
      <c r="F30" s="134" t="s">
        <v>131</v>
      </c>
      <c r="G30" s="130" t="s">
        <v>238</v>
      </c>
      <c r="H30" s="134" t="s">
        <v>21</v>
      </c>
      <c r="I30" s="135">
        <v>31</v>
      </c>
      <c r="J30" s="136"/>
      <c r="K30" s="98" t="str">
        <f t="shared" si="1"/>
        <v xml:space="preserve">_2022April </v>
      </c>
      <c r="L30" s="68" t="s">
        <v>131</v>
      </c>
      <c r="M30" s="134" t="s">
        <v>21</v>
      </c>
      <c r="N30" s="152">
        <v>44681</v>
      </c>
      <c r="O30" s="139"/>
      <c r="P30" s="98" t="s">
        <v>28</v>
      </c>
      <c r="Q30" s="151">
        <v>28</v>
      </c>
      <c r="R30" s="140">
        <v>24.04</v>
      </c>
      <c r="S30" s="68">
        <f>V7/Q30</f>
        <v>24.035714285714285</v>
      </c>
    </row>
    <row r="31" spans="3:19" s="132" customFormat="1" x14ac:dyDescent="0.25">
      <c r="E31" s="142" t="str">
        <f t="shared" si="2"/>
        <v>_20224/16 to 5/15</v>
      </c>
      <c r="F31" s="134" t="s">
        <v>131</v>
      </c>
      <c r="G31" s="130" t="s">
        <v>239</v>
      </c>
      <c r="H31" s="134" t="s">
        <v>23</v>
      </c>
      <c r="I31" s="135">
        <v>30</v>
      </c>
      <c r="J31" s="136"/>
      <c r="K31" s="98" t="str">
        <f t="shared" si="1"/>
        <v xml:space="preserve">_2022May </v>
      </c>
      <c r="L31" s="68" t="s">
        <v>131</v>
      </c>
      <c r="M31" s="134" t="s">
        <v>23</v>
      </c>
      <c r="N31" s="152">
        <v>44712</v>
      </c>
      <c r="O31" s="141"/>
      <c r="P31" s="98" t="s">
        <v>28</v>
      </c>
      <c r="Q31" s="151">
        <v>27</v>
      </c>
      <c r="R31" s="140">
        <v>24.93</v>
      </c>
      <c r="S31" s="68">
        <f>V8/Q31</f>
        <v>24.925925925925927</v>
      </c>
    </row>
    <row r="32" spans="3:19" s="132" customFormat="1" x14ac:dyDescent="0.25">
      <c r="E32" s="142" t="str">
        <f t="shared" si="2"/>
        <v>_20225/16 to 6/15</v>
      </c>
      <c r="F32" s="134" t="s">
        <v>131</v>
      </c>
      <c r="G32" s="130" t="s">
        <v>240</v>
      </c>
      <c r="H32" s="134" t="s">
        <v>25</v>
      </c>
      <c r="I32" s="135">
        <v>31</v>
      </c>
      <c r="J32" s="136"/>
      <c r="K32" s="98" t="str">
        <f t="shared" si="1"/>
        <v xml:space="preserve">_2022June </v>
      </c>
      <c r="L32" s="68" t="s">
        <v>131</v>
      </c>
      <c r="M32" s="134" t="s">
        <v>25</v>
      </c>
      <c r="N32" s="152">
        <v>44742</v>
      </c>
      <c r="O32" s="141"/>
      <c r="P32" s="98" t="s">
        <v>24</v>
      </c>
      <c r="Q32" s="151">
        <v>31</v>
      </c>
      <c r="R32" s="140">
        <v>19.61</v>
      </c>
      <c r="S32" s="68">
        <f>V6/Q32</f>
        <v>19.612903225806452</v>
      </c>
    </row>
    <row r="33" spans="5:19" s="132" customFormat="1" x14ac:dyDescent="0.25">
      <c r="E33" s="142" t="str">
        <f t="shared" si="2"/>
        <v>_20226/16 to 7/15</v>
      </c>
      <c r="F33" s="134" t="s">
        <v>131</v>
      </c>
      <c r="G33" s="130" t="s">
        <v>241</v>
      </c>
      <c r="H33" s="134" t="s">
        <v>27</v>
      </c>
      <c r="I33" s="135">
        <v>30</v>
      </c>
      <c r="J33" s="136"/>
      <c r="K33" s="98" t="str">
        <f t="shared" si="1"/>
        <v xml:space="preserve">_2022July </v>
      </c>
      <c r="L33" s="68" t="s">
        <v>131</v>
      </c>
      <c r="M33" s="134" t="s">
        <v>27</v>
      </c>
      <c r="N33" s="152">
        <v>44773</v>
      </c>
      <c r="O33" s="141"/>
      <c r="P33" s="98" t="s">
        <v>24</v>
      </c>
      <c r="Q33" s="151">
        <v>30</v>
      </c>
      <c r="R33" s="140">
        <v>20.27</v>
      </c>
      <c r="S33" s="68">
        <f>V6/Q33</f>
        <v>20.266666666666666</v>
      </c>
    </row>
    <row r="34" spans="5:19" s="132" customFormat="1" x14ac:dyDescent="0.25">
      <c r="E34" s="142" t="str">
        <f t="shared" si="2"/>
        <v>_20227/16 to 8/15</v>
      </c>
      <c r="F34" s="134" t="s">
        <v>131</v>
      </c>
      <c r="G34" s="130" t="s">
        <v>242</v>
      </c>
      <c r="H34" s="134" t="s">
        <v>29</v>
      </c>
      <c r="I34" s="135">
        <v>31</v>
      </c>
      <c r="J34" s="136"/>
      <c r="K34" s="98" t="str">
        <f t="shared" si="1"/>
        <v>_2022August</v>
      </c>
      <c r="L34" s="68" t="s">
        <v>131</v>
      </c>
      <c r="M34" s="134" t="s">
        <v>29</v>
      </c>
      <c r="N34" s="152">
        <v>44804</v>
      </c>
      <c r="O34" s="141"/>
      <c r="P34" s="98" t="s">
        <v>24</v>
      </c>
      <c r="Q34" s="151">
        <v>29</v>
      </c>
      <c r="R34" s="140">
        <v>20.97</v>
      </c>
      <c r="S34" s="68">
        <f>V6/Q34</f>
        <v>20.96551724137931</v>
      </c>
    </row>
    <row r="35" spans="5:19" s="132" customFormat="1" x14ac:dyDescent="0.25">
      <c r="E35" s="142" t="str">
        <f t="shared" si="2"/>
        <v>_20228/16 to 9/15</v>
      </c>
      <c r="F35" s="134" t="s">
        <v>131</v>
      </c>
      <c r="G35" s="130" t="s">
        <v>243</v>
      </c>
      <c r="H35" s="134" t="s">
        <v>31</v>
      </c>
      <c r="I35" s="135">
        <v>31</v>
      </c>
      <c r="J35" s="136"/>
      <c r="K35" s="98" t="str">
        <f t="shared" si="1"/>
        <v xml:space="preserve">_2022September </v>
      </c>
      <c r="L35" s="68" t="s">
        <v>131</v>
      </c>
      <c r="M35" s="134" t="s">
        <v>31</v>
      </c>
      <c r="N35" s="152">
        <v>44834</v>
      </c>
      <c r="O35" s="141"/>
      <c r="P35" s="98" t="s">
        <v>24</v>
      </c>
      <c r="Q35" s="151">
        <v>28</v>
      </c>
      <c r="R35" s="140">
        <v>21.71</v>
      </c>
      <c r="S35" s="68">
        <f>V6/Q35</f>
        <v>21.714285714285715</v>
      </c>
    </row>
    <row r="36" spans="5:19" s="132" customFormat="1" x14ac:dyDescent="0.25">
      <c r="E36" s="142" t="str">
        <f t="shared" si="2"/>
        <v>_20229/16 to 10/15</v>
      </c>
      <c r="F36" s="134" t="s">
        <v>131</v>
      </c>
      <c r="G36" s="130" t="s">
        <v>244</v>
      </c>
      <c r="H36" s="134" t="s">
        <v>33</v>
      </c>
      <c r="I36" s="135">
        <v>30</v>
      </c>
      <c r="J36" s="136"/>
      <c r="K36" s="98" t="str">
        <f t="shared" si="1"/>
        <v xml:space="preserve">_2022October </v>
      </c>
      <c r="L36" s="68" t="s">
        <v>131</v>
      </c>
      <c r="M36" s="134" t="s">
        <v>33</v>
      </c>
      <c r="N36" s="152">
        <v>44865</v>
      </c>
      <c r="O36" s="141"/>
      <c r="P36" s="98" t="s">
        <v>24</v>
      </c>
      <c r="Q36" s="151">
        <v>27</v>
      </c>
      <c r="R36" s="140">
        <v>22.52</v>
      </c>
      <c r="S36" s="68">
        <f>V6/Q36</f>
        <v>22.518518518518519</v>
      </c>
    </row>
    <row r="37" spans="5:19" s="132" customFormat="1" x14ac:dyDescent="0.25">
      <c r="E37" s="142" t="str">
        <f t="shared" si="2"/>
        <v>_202210/16 to 11/15</v>
      </c>
      <c r="F37" s="134" t="s">
        <v>131</v>
      </c>
      <c r="G37" s="130" t="s">
        <v>245</v>
      </c>
      <c r="H37" s="134" t="s">
        <v>35</v>
      </c>
      <c r="I37" s="135">
        <v>31</v>
      </c>
      <c r="J37" s="136"/>
      <c r="K37" s="98" t="str">
        <f t="shared" si="1"/>
        <v xml:space="preserve">_2022November </v>
      </c>
      <c r="L37" s="68" t="s">
        <v>131</v>
      </c>
      <c r="M37" s="134" t="s">
        <v>35</v>
      </c>
      <c r="N37" s="152">
        <v>44895</v>
      </c>
      <c r="O37" s="141"/>
      <c r="P37" s="98" t="s">
        <v>30</v>
      </c>
      <c r="Q37" s="151">
        <v>31</v>
      </c>
      <c r="R37" s="99">
        <v>0</v>
      </c>
      <c r="S37" s="68">
        <v>0</v>
      </c>
    </row>
    <row r="38" spans="5:19" s="132" customFormat="1" x14ac:dyDescent="0.25">
      <c r="E38" s="142" t="str">
        <f t="shared" si="2"/>
        <v>_202211/16 to 12/15</v>
      </c>
      <c r="F38" s="134" t="s">
        <v>131</v>
      </c>
      <c r="G38" s="130" t="s">
        <v>246</v>
      </c>
      <c r="H38" s="134" t="s">
        <v>37</v>
      </c>
      <c r="I38" s="135">
        <v>30</v>
      </c>
      <c r="J38" s="136"/>
      <c r="K38" s="98" t="str">
        <f t="shared" si="1"/>
        <v xml:space="preserve">_2022December </v>
      </c>
      <c r="L38" s="68" t="s">
        <v>131</v>
      </c>
      <c r="M38" s="134" t="s">
        <v>37</v>
      </c>
      <c r="N38" s="152">
        <v>44926</v>
      </c>
      <c r="O38" s="141"/>
      <c r="P38" s="98" t="s">
        <v>30</v>
      </c>
      <c r="Q38" s="151">
        <v>30</v>
      </c>
      <c r="R38" s="99">
        <v>0</v>
      </c>
      <c r="S38" s="68">
        <v>0</v>
      </c>
    </row>
    <row r="39" spans="5:19" s="132" customFormat="1" x14ac:dyDescent="0.25">
      <c r="E39" s="142" t="str">
        <f t="shared" si="2"/>
        <v>_202312/16 to 1/15</v>
      </c>
      <c r="F39" s="134" t="s">
        <v>198</v>
      </c>
      <c r="G39" s="130" t="s">
        <v>235</v>
      </c>
      <c r="H39" s="134" t="s">
        <v>15</v>
      </c>
      <c r="I39" s="135">
        <v>31</v>
      </c>
      <c r="J39" s="136"/>
      <c r="K39" s="98" t="str">
        <f t="shared" si="1"/>
        <v>_2023January</v>
      </c>
      <c r="L39" s="68" t="s">
        <v>198</v>
      </c>
      <c r="M39" s="134" t="s">
        <v>15</v>
      </c>
      <c r="N39" s="152">
        <v>44957</v>
      </c>
      <c r="O39" s="141"/>
      <c r="P39" s="98" t="s">
        <v>30</v>
      </c>
      <c r="Q39" s="151">
        <v>29</v>
      </c>
      <c r="R39" s="99">
        <v>0</v>
      </c>
      <c r="S39" s="68">
        <v>0</v>
      </c>
    </row>
    <row r="40" spans="5:19" s="132" customFormat="1" x14ac:dyDescent="0.25">
      <c r="E40" s="142" t="str">
        <f t="shared" si="2"/>
        <v>_20231/16 to 2/15</v>
      </c>
      <c r="F40" s="134" t="s">
        <v>198</v>
      </c>
      <c r="G40" s="130" t="s">
        <v>236</v>
      </c>
      <c r="H40" s="134" t="s">
        <v>17</v>
      </c>
      <c r="I40" s="135">
        <v>31</v>
      </c>
      <c r="J40" s="136"/>
      <c r="K40" s="98" t="str">
        <f t="shared" si="1"/>
        <v xml:space="preserve">_2023February </v>
      </c>
      <c r="L40" s="68" t="s">
        <v>198</v>
      </c>
      <c r="M40" s="134" t="s">
        <v>17</v>
      </c>
      <c r="N40" s="152">
        <v>44985</v>
      </c>
      <c r="O40" s="141"/>
      <c r="P40" s="98" t="s">
        <v>30</v>
      </c>
      <c r="Q40" s="151">
        <v>28</v>
      </c>
      <c r="R40" s="99">
        <v>0</v>
      </c>
      <c r="S40" s="68">
        <v>0</v>
      </c>
    </row>
    <row r="41" spans="5:19" s="132" customFormat="1" x14ac:dyDescent="0.25">
      <c r="E41" s="142" t="str">
        <f t="shared" si="2"/>
        <v>_20232/16 to 3/15</v>
      </c>
      <c r="F41" s="134" t="s">
        <v>198</v>
      </c>
      <c r="G41" s="130" t="s">
        <v>237</v>
      </c>
      <c r="H41" s="134" t="s">
        <v>19</v>
      </c>
      <c r="I41" s="135">
        <v>28</v>
      </c>
      <c r="J41" s="136"/>
      <c r="K41" s="98" t="str">
        <f t="shared" si="1"/>
        <v xml:space="preserve">_2023March </v>
      </c>
      <c r="L41" s="68" t="s">
        <v>198</v>
      </c>
      <c r="M41" s="134" t="s">
        <v>19</v>
      </c>
      <c r="N41" s="152">
        <v>45016</v>
      </c>
      <c r="O41" s="141"/>
      <c r="P41" s="98" t="s">
        <v>30</v>
      </c>
      <c r="Q41" s="151">
        <v>27</v>
      </c>
      <c r="R41" s="99">
        <v>0</v>
      </c>
      <c r="S41" s="68">
        <v>0</v>
      </c>
    </row>
    <row r="42" spans="5:19" s="132" customFormat="1" x14ac:dyDescent="0.25">
      <c r="E42" s="142" t="str">
        <f t="shared" si="2"/>
        <v>_20233/16 to 4/15</v>
      </c>
      <c r="F42" s="134" t="s">
        <v>198</v>
      </c>
      <c r="G42" s="130" t="s">
        <v>238</v>
      </c>
      <c r="H42" s="134" t="s">
        <v>21</v>
      </c>
      <c r="I42" s="135">
        <v>31</v>
      </c>
      <c r="J42" s="136"/>
      <c r="K42" s="98" t="str">
        <f t="shared" si="1"/>
        <v xml:space="preserve">_2023April </v>
      </c>
      <c r="L42" s="68" t="s">
        <v>198</v>
      </c>
      <c r="M42" s="134" t="s">
        <v>21</v>
      </c>
      <c r="N42" s="152">
        <v>45046</v>
      </c>
      <c r="O42" s="141"/>
      <c r="P42" s="98" t="s">
        <v>32</v>
      </c>
      <c r="Q42" s="151">
        <v>31</v>
      </c>
      <c r="R42" s="99">
        <v>0</v>
      </c>
      <c r="S42" s="68">
        <v>0</v>
      </c>
    </row>
    <row r="43" spans="5:19" s="132" customFormat="1" x14ac:dyDescent="0.25">
      <c r="E43" s="142" t="str">
        <f t="shared" si="2"/>
        <v>_20234/16 to 5/15</v>
      </c>
      <c r="F43" s="134" t="s">
        <v>198</v>
      </c>
      <c r="G43" s="130" t="s">
        <v>239</v>
      </c>
      <c r="H43" s="134" t="s">
        <v>23</v>
      </c>
      <c r="I43" s="135">
        <v>30</v>
      </c>
      <c r="J43" s="136"/>
      <c r="K43" s="98" t="str">
        <f t="shared" si="1"/>
        <v xml:space="preserve">_2023May </v>
      </c>
      <c r="L43" s="68" t="s">
        <v>198</v>
      </c>
      <c r="M43" s="134" t="s">
        <v>23</v>
      </c>
      <c r="N43" s="152">
        <v>45077</v>
      </c>
      <c r="O43" s="141"/>
      <c r="P43" s="98" t="s">
        <v>32</v>
      </c>
      <c r="Q43" s="151">
        <v>30</v>
      </c>
      <c r="R43" s="99">
        <v>0</v>
      </c>
      <c r="S43" s="68">
        <v>0</v>
      </c>
    </row>
    <row r="44" spans="5:19" s="132" customFormat="1" x14ac:dyDescent="0.25">
      <c r="E44" s="142" t="str">
        <f t="shared" si="2"/>
        <v>_20235/16 to 6/15</v>
      </c>
      <c r="F44" s="134" t="s">
        <v>198</v>
      </c>
      <c r="G44" s="130" t="s">
        <v>240</v>
      </c>
      <c r="H44" s="134" t="s">
        <v>25</v>
      </c>
      <c r="I44" s="135">
        <v>31</v>
      </c>
      <c r="J44" s="136"/>
      <c r="K44" s="98" t="str">
        <f t="shared" si="1"/>
        <v xml:space="preserve">_2023June </v>
      </c>
      <c r="L44" s="68" t="s">
        <v>198</v>
      </c>
      <c r="M44" s="134" t="s">
        <v>25</v>
      </c>
      <c r="N44" s="152">
        <v>45107</v>
      </c>
      <c r="O44" s="141"/>
      <c r="P44" s="98" t="s">
        <v>32</v>
      </c>
      <c r="Q44" s="151">
        <v>29</v>
      </c>
      <c r="R44" s="99">
        <v>0</v>
      </c>
      <c r="S44" s="68">
        <v>0</v>
      </c>
    </row>
    <row r="45" spans="5:19" s="132" customFormat="1" x14ac:dyDescent="0.25">
      <c r="E45" s="142" t="str">
        <f t="shared" si="2"/>
        <v>_20236/16 to 7/15</v>
      </c>
      <c r="F45" s="134" t="s">
        <v>198</v>
      </c>
      <c r="G45" s="130" t="s">
        <v>241</v>
      </c>
      <c r="H45" s="134" t="s">
        <v>27</v>
      </c>
      <c r="I45" s="135">
        <v>30</v>
      </c>
      <c r="J45" s="136"/>
      <c r="K45" s="98" t="str">
        <f t="shared" si="1"/>
        <v xml:space="preserve">_2023July </v>
      </c>
      <c r="L45" s="68" t="s">
        <v>198</v>
      </c>
      <c r="M45" s="134" t="s">
        <v>27</v>
      </c>
      <c r="N45" s="152">
        <v>45138</v>
      </c>
      <c r="O45" s="141"/>
      <c r="P45" s="98" t="s">
        <v>32</v>
      </c>
      <c r="Q45" s="151">
        <v>28</v>
      </c>
      <c r="R45" s="99">
        <v>0</v>
      </c>
      <c r="S45" s="68">
        <v>0</v>
      </c>
    </row>
    <row r="46" spans="5:19" s="132" customFormat="1" x14ac:dyDescent="0.25">
      <c r="E46" s="142" t="str">
        <f t="shared" si="2"/>
        <v>_20237/16 to 8/15</v>
      </c>
      <c r="F46" s="134" t="s">
        <v>198</v>
      </c>
      <c r="G46" s="130" t="s">
        <v>242</v>
      </c>
      <c r="H46" s="134" t="s">
        <v>29</v>
      </c>
      <c r="I46" s="135">
        <v>31</v>
      </c>
      <c r="J46" s="136"/>
      <c r="K46" s="98" t="str">
        <f t="shared" si="1"/>
        <v>_2023August</v>
      </c>
      <c r="L46" s="68" t="s">
        <v>198</v>
      </c>
      <c r="M46" s="134" t="s">
        <v>29</v>
      </c>
      <c r="N46" s="152">
        <v>45169</v>
      </c>
      <c r="O46" s="141"/>
      <c r="P46" s="98" t="s">
        <v>32</v>
      </c>
      <c r="Q46" s="151">
        <v>27</v>
      </c>
      <c r="R46" s="99">
        <v>0</v>
      </c>
      <c r="S46" s="68">
        <v>0</v>
      </c>
    </row>
    <row r="47" spans="5:19" s="132" customFormat="1" x14ac:dyDescent="0.25">
      <c r="E47" s="142" t="str">
        <f t="shared" si="2"/>
        <v>_20238/16 to 9/15</v>
      </c>
      <c r="F47" s="134" t="s">
        <v>198</v>
      </c>
      <c r="G47" s="130" t="s">
        <v>243</v>
      </c>
      <c r="H47" s="134" t="s">
        <v>31</v>
      </c>
      <c r="I47" s="135">
        <v>31</v>
      </c>
      <c r="J47" s="136"/>
      <c r="K47" s="98" t="str">
        <f t="shared" ref="K47:K62" si="3">L47&amp;M47</f>
        <v xml:space="preserve">_2023September </v>
      </c>
      <c r="L47" s="68" t="s">
        <v>198</v>
      </c>
      <c r="M47" s="134" t="s">
        <v>31</v>
      </c>
      <c r="N47" s="152">
        <v>45199</v>
      </c>
      <c r="O47" s="141"/>
      <c r="P47" s="98" t="s">
        <v>34</v>
      </c>
      <c r="Q47" s="151">
        <v>31</v>
      </c>
      <c r="R47" s="99">
        <v>0</v>
      </c>
      <c r="S47" s="68">
        <v>0</v>
      </c>
    </row>
    <row r="48" spans="5:19" s="132" customFormat="1" x14ac:dyDescent="0.25">
      <c r="E48" s="142" t="str">
        <f t="shared" si="2"/>
        <v>_20239/16 to 10/15</v>
      </c>
      <c r="F48" s="134" t="s">
        <v>198</v>
      </c>
      <c r="G48" s="130" t="s">
        <v>244</v>
      </c>
      <c r="H48" s="134" t="s">
        <v>33</v>
      </c>
      <c r="I48" s="135">
        <v>30</v>
      </c>
      <c r="J48" s="136"/>
      <c r="K48" s="98" t="str">
        <f t="shared" si="3"/>
        <v xml:space="preserve">_2023October </v>
      </c>
      <c r="L48" s="68" t="s">
        <v>198</v>
      </c>
      <c r="M48" s="134" t="s">
        <v>33</v>
      </c>
      <c r="N48" s="152">
        <v>45230</v>
      </c>
      <c r="O48" s="141"/>
      <c r="P48" s="98" t="s">
        <v>34</v>
      </c>
      <c r="Q48" s="151">
        <v>30</v>
      </c>
      <c r="R48" s="99">
        <v>0</v>
      </c>
      <c r="S48" s="68">
        <v>0</v>
      </c>
    </row>
    <row r="49" spans="5:19" s="132" customFormat="1" x14ac:dyDescent="0.25">
      <c r="E49" s="142" t="str">
        <f t="shared" si="2"/>
        <v>_202310/16 to 11/15</v>
      </c>
      <c r="F49" s="134" t="s">
        <v>198</v>
      </c>
      <c r="G49" s="130" t="s">
        <v>245</v>
      </c>
      <c r="H49" s="134" t="s">
        <v>35</v>
      </c>
      <c r="I49" s="135">
        <v>31</v>
      </c>
      <c r="J49" s="136"/>
      <c r="K49" s="98" t="str">
        <f t="shared" si="3"/>
        <v xml:space="preserve">_2023November </v>
      </c>
      <c r="L49" s="68" t="s">
        <v>198</v>
      </c>
      <c r="M49" s="134" t="s">
        <v>35</v>
      </c>
      <c r="N49" s="152">
        <v>45260</v>
      </c>
      <c r="O49" s="141"/>
      <c r="P49" s="98" t="s">
        <v>34</v>
      </c>
      <c r="Q49" s="151">
        <v>29</v>
      </c>
      <c r="R49" s="99">
        <v>0</v>
      </c>
      <c r="S49" s="68">
        <v>0</v>
      </c>
    </row>
    <row r="50" spans="5:19" s="132" customFormat="1" x14ac:dyDescent="0.25">
      <c r="E50" s="142" t="str">
        <f t="shared" si="2"/>
        <v>_202311/16 to 12/15</v>
      </c>
      <c r="F50" s="134" t="s">
        <v>198</v>
      </c>
      <c r="G50" s="130" t="s">
        <v>246</v>
      </c>
      <c r="H50" s="134" t="s">
        <v>37</v>
      </c>
      <c r="I50" s="135">
        <v>30</v>
      </c>
      <c r="J50" s="136"/>
      <c r="K50" s="98" t="str">
        <f t="shared" si="3"/>
        <v xml:space="preserve">_2023December </v>
      </c>
      <c r="L50" s="68" t="s">
        <v>198</v>
      </c>
      <c r="M50" s="134" t="s">
        <v>37</v>
      </c>
      <c r="N50" s="152">
        <v>45291</v>
      </c>
      <c r="O50" s="141"/>
      <c r="P50" s="98" t="s">
        <v>34</v>
      </c>
      <c r="Q50" s="151">
        <v>28</v>
      </c>
      <c r="R50" s="99">
        <v>0</v>
      </c>
      <c r="S50" s="68">
        <v>0</v>
      </c>
    </row>
    <row r="51" spans="5:19" s="132" customFormat="1" x14ac:dyDescent="0.25">
      <c r="E51" s="142" t="str">
        <f t="shared" si="2"/>
        <v>_202412/16 to 1/15</v>
      </c>
      <c r="F51" s="134" t="s">
        <v>199</v>
      </c>
      <c r="G51" s="130" t="s">
        <v>235</v>
      </c>
      <c r="H51" s="134" t="s">
        <v>15</v>
      </c>
      <c r="I51" s="135">
        <v>31</v>
      </c>
      <c r="J51" s="136"/>
      <c r="K51" s="98" t="str">
        <f t="shared" si="3"/>
        <v>_2024January</v>
      </c>
      <c r="L51" s="68" t="s">
        <v>199</v>
      </c>
      <c r="M51" s="134" t="s">
        <v>15</v>
      </c>
      <c r="N51" s="152">
        <v>45322</v>
      </c>
      <c r="O51" s="141"/>
      <c r="P51" s="98" t="s">
        <v>34</v>
      </c>
      <c r="Q51" s="151">
        <v>27</v>
      </c>
      <c r="R51" s="99">
        <v>0</v>
      </c>
      <c r="S51" s="68">
        <v>0</v>
      </c>
    </row>
    <row r="52" spans="5:19" s="132" customFormat="1" x14ac:dyDescent="0.25">
      <c r="E52" s="142" t="str">
        <f t="shared" si="2"/>
        <v>_20241/16 to 2/15</v>
      </c>
      <c r="F52" s="134" t="s">
        <v>199</v>
      </c>
      <c r="G52" s="130" t="s">
        <v>236</v>
      </c>
      <c r="H52" s="134" t="s">
        <v>17</v>
      </c>
      <c r="I52" s="135">
        <v>31</v>
      </c>
      <c r="J52" s="136"/>
      <c r="K52" s="98" t="str">
        <f t="shared" si="3"/>
        <v xml:space="preserve">_2024February </v>
      </c>
      <c r="L52" s="132" t="s">
        <v>199</v>
      </c>
      <c r="M52" s="134" t="s">
        <v>17</v>
      </c>
      <c r="N52" s="152">
        <v>45351</v>
      </c>
      <c r="O52" s="141"/>
      <c r="P52" s="98" t="s">
        <v>36</v>
      </c>
      <c r="Q52" s="151">
        <v>31</v>
      </c>
      <c r="R52" s="99">
        <v>0</v>
      </c>
      <c r="S52" s="68">
        <v>0</v>
      </c>
    </row>
    <row r="53" spans="5:19" s="132" customFormat="1" x14ac:dyDescent="0.25">
      <c r="E53" s="142" t="str">
        <f t="shared" si="2"/>
        <v>_20242/16 to 3/15</v>
      </c>
      <c r="F53" s="134" t="s">
        <v>199</v>
      </c>
      <c r="G53" s="130" t="s">
        <v>237</v>
      </c>
      <c r="H53" s="134" t="s">
        <v>19</v>
      </c>
      <c r="I53" s="135">
        <v>29</v>
      </c>
      <c r="J53" s="136"/>
      <c r="K53" s="98" t="str">
        <f t="shared" si="3"/>
        <v xml:space="preserve">_2024March </v>
      </c>
      <c r="L53" s="68" t="s">
        <v>199</v>
      </c>
      <c r="M53" s="134" t="s">
        <v>19</v>
      </c>
      <c r="N53" s="152">
        <v>45382</v>
      </c>
      <c r="O53" s="141"/>
      <c r="P53" s="98" t="s">
        <v>36</v>
      </c>
      <c r="Q53" s="151">
        <v>30</v>
      </c>
      <c r="R53" s="99">
        <v>0</v>
      </c>
      <c r="S53" s="68">
        <v>0</v>
      </c>
    </row>
    <row r="54" spans="5:19" s="132" customFormat="1" x14ac:dyDescent="0.25">
      <c r="E54" s="142" t="str">
        <f t="shared" si="2"/>
        <v>_20243/16 to 4/15</v>
      </c>
      <c r="F54" s="134" t="s">
        <v>199</v>
      </c>
      <c r="G54" s="130" t="s">
        <v>238</v>
      </c>
      <c r="H54" s="134" t="s">
        <v>21</v>
      </c>
      <c r="I54" s="135">
        <v>31</v>
      </c>
      <c r="J54" s="136"/>
      <c r="K54" s="98" t="str">
        <f t="shared" si="3"/>
        <v xml:space="preserve">_2024April </v>
      </c>
      <c r="L54" s="132" t="s">
        <v>199</v>
      </c>
      <c r="M54" s="134" t="s">
        <v>21</v>
      </c>
      <c r="N54" s="152">
        <v>45412</v>
      </c>
      <c r="O54" s="141"/>
      <c r="P54" s="98" t="s">
        <v>36</v>
      </c>
      <c r="Q54" s="151">
        <v>29</v>
      </c>
      <c r="R54" s="99">
        <v>0</v>
      </c>
      <c r="S54" s="68">
        <v>0</v>
      </c>
    </row>
    <row r="55" spans="5:19" s="132" customFormat="1" x14ac:dyDescent="0.25">
      <c r="E55" s="142" t="str">
        <f t="shared" si="2"/>
        <v>_20244/16 to 5/15</v>
      </c>
      <c r="F55" s="134" t="s">
        <v>199</v>
      </c>
      <c r="G55" s="130" t="s">
        <v>239</v>
      </c>
      <c r="H55" s="134" t="s">
        <v>23</v>
      </c>
      <c r="I55" s="135">
        <v>30</v>
      </c>
      <c r="J55" s="136"/>
      <c r="K55" s="98" t="str">
        <f t="shared" si="3"/>
        <v xml:space="preserve">_2024May </v>
      </c>
      <c r="L55" s="68" t="s">
        <v>199</v>
      </c>
      <c r="M55" s="134" t="s">
        <v>23</v>
      </c>
      <c r="N55" s="152">
        <v>45443</v>
      </c>
      <c r="O55" s="141"/>
      <c r="P55" s="98" t="s">
        <v>36</v>
      </c>
      <c r="Q55" s="151">
        <v>28</v>
      </c>
      <c r="R55" s="99">
        <v>0</v>
      </c>
      <c r="S55" s="68">
        <v>0</v>
      </c>
    </row>
    <row r="56" spans="5:19" s="132" customFormat="1" x14ac:dyDescent="0.25">
      <c r="E56" s="142" t="str">
        <f t="shared" si="2"/>
        <v>_20245/16 to 6/15</v>
      </c>
      <c r="F56" s="134" t="s">
        <v>199</v>
      </c>
      <c r="G56" s="130" t="s">
        <v>240</v>
      </c>
      <c r="H56" s="134" t="s">
        <v>25</v>
      </c>
      <c r="I56" s="135">
        <v>31</v>
      </c>
      <c r="J56" s="136"/>
      <c r="K56" s="98" t="str">
        <f t="shared" si="3"/>
        <v xml:space="preserve">_2024June </v>
      </c>
      <c r="L56" s="132" t="s">
        <v>199</v>
      </c>
      <c r="M56" s="134" t="s">
        <v>25</v>
      </c>
      <c r="N56" s="152">
        <v>45473</v>
      </c>
      <c r="O56" s="141"/>
      <c r="P56" s="98" t="s">
        <v>36</v>
      </c>
      <c r="Q56" s="151">
        <v>27</v>
      </c>
      <c r="R56" s="99">
        <v>0</v>
      </c>
      <c r="S56" s="68">
        <v>0</v>
      </c>
    </row>
    <row r="57" spans="5:19" s="132" customFormat="1" x14ac:dyDescent="0.25">
      <c r="E57" s="142" t="str">
        <f t="shared" si="2"/>
        <v>_20246/16 to 7/15</v>
      </c>
      <c r="F57" s="134" t="s">
        <v>199</v>
      </c>
      <c r="G57" s="130" t="s">
        <v>241</v>
      </c>
      <c r="H57" s="134" t="s">
        <v>27</v>
      </c>
      <c r="I57" s="135">
        <v>30</v>
      </c>
      <c r="J57" s="136"/>
      <c r="K57" s="98" t="str">
        <f t="shared" si="3"/>
        <v xml:space="preserve">_2024July </v>
      </c>
      <c r="L57" s="68" t="s">
        <v>199</v>
      </c>
      <c r="M57" s="134" t="s">
        <v>27</v>
      </c>
      <c r="N57" s="152">
        <v>45504</v>
      </c>
      <c r="O57" s="141"/>
      <c r="P57" s="98" t="s">
        <v>38</v>
      </c>
      <c r="Q57" s="151">
        <v>31</v>
      </c>
      <c r="R57" s="99">
        <v>0</v>
      </c>
      <c r="S57" s="68">
        <v>0</v>
      </c>
    </row>
    <row r="58" spans="5:19" s="132" customFormat="1" x14ac:dyDescent="0.25">
      <c r="E58" s="142" t="str">
        <f t="shared" si="2"/>
        <v>_20247/16 to 8/15</v>
      </c>
      <c r="F58" s="134" t="s">
        <v>199</v>
      </c>
      <c r="G58" s="130" t="s">
        <v>242</v>
      </c>
      <c r="H58" s="134" t="s">
        <v>29</v>
      </c>
      <c r="I58" s="135">
        <v>31</v>
      </c>
      <c r="J58" s="136"/>
      <c r="K58" s="98" t="str">
        <f t="shared" si="3"/>
        <v>_2024August</v>
      </c>
      <c r="L58" s="132" t="s">
        <v>199</v>
      </c>
      <c r="M58" s="134" t="s">
        <v>29</v>
      </c>
      <c r="N58" s="152">
        <v>45535</v>
      </c>
      <c r="O58" s="141"/>
      <c r="P58" s="98" t="s">
        <v>38</v>
      </c>
      <c r="Q58" s="151">
        <v>30</v>
      </c>
      <c r="R58" s="99">
        <v>0</v>
      </c>
      <c r="S58" s="68">
        <v>0</v>
      </c>
    </row>
    <row r="59" spans="5:19" s="132" customFormat="1" x14ac:dyDescent="0.25">
      <c r="E59" s="142" t="str">
        <f t="shared" si="2"/>
        <v>_20248/16 to 9/15</v>
      </c>
      <c r="F59" s="134" t="s">
        <v>199</v>
      </c>
      <c r="G59" s="130" t="s">
        <v>243</v>
      </c>
      <c r="H59" s="134" t="s">
        <v>31</v>
      </c>
      <c r="I59" s="135">
        <v>31</v>
      </c>
      <c r="J59" s="136"/>
      <c r="K59" s="98" t="str">
        <f t="shared" si="3"/>
        <v xml:space="preserve">_2024September </v>
      </c>
      <c r="L59" s="68" t="s">
        <v>199</v>
      </c>
      <c r="M59" s="134" t="s">
        <v>31</v>
      </c>
      <c r="N59" s="152">
        <v>45565</v>
      </c>
      <c r="O59" s="141"/>
      <c r="P59" s="98" t="s">
        <v>38</v>
      </c>
      <c r="Q59" s="151">
        <v>29</v>
      </c>
      <c r="R59" s="99">
        <v>0</v>
      </c>
      <c r="S59" s="68">
        <v>0</v>
      </c>
    </row>
    <row r="60" spans="5:19" s="132" customFormat="1" x14ac:dyDescent="0.25">
      <c r="E60" s="142" t="str">
        <f t="shared" si="2"/>
        <v>_20249/16 to 10/15</v>
      </c>
      <c r="F60" s="134" t="s">
        <v>199</v>
      </c>
      <c r="G60" s="130" t="s">
        <v>244</v>
      </c>
      <c r="H60" s="134" t="s">
        <v>33</v>
      </c>
      <c r="I60" s="135">
        <v>30</v>
      </c>
      <c r="J60" s="136"/>
      <c r="K60" s="98" t="str">
        <f t="shared" si="3"/>
        <v xml:space="preserve">_2024October </v>
      </c>
      <c r="L60" s="132" t="s">
        <v>199</v>
      </c>
      <c r="M60" s="134" t="s">
        <v>33</v>
      </c>
      <c r="N60" s="152">
        <v>45596</v>
      </c>
      <c r="O60" s="141"/>
      <c r="P60" s="98" t="s">
        <v>38</v>
      </c>
      <c r="Q60" s="151">
        <v>28</v>
      </c>
      <c r="R60" s="99">
        <v>0</v>
      </c>
      <c r="S60" s="68">
        <v>0</v>
      </c>
    </row>
    <row r="61" spans="5:19" s="132" customFormat="1" x14ac:dyDescent="0.25">
      <c r="E61" s="142" t="str">
        <f t="shared" si="2"/>
        <v>_202410/16 to 11/15</v>
      </c>
      <c r="F61" s="134" t="s">
        <v>199</v>
      </c>
      <c r="G61" s="130" t="s">
        <v>245</v>
      </c>
      <c r="H61" s="134" t="s">
        <v>35</v>
      </c>
      <c r="I61" s="135">
        <v>31</v>
      </c>
      <c r="J61" s="136"/>
      <c r="K61" s="98" t="str">
        <f t="shared" si="3"/>
        <v xml:space="preserve">_2024November </v>
      </c>
      <c r="L61" s="68" t="s">
        <v>199</v>
      </c>
      <c r="M61" s="134" t="s">
        <v>35</v>
      </c>
      <c r="N61" s="152">
        <v>45626</v>
      </c>
      <c r="O61" s="141"/>
      <c r="P61" s="98" t="s">
        <v>38</v>
      </c>
      <c r="Q61" s="151">
        <v>27</v>
      </c>
      <c r="R61" s="99">
        <v>0</v>
      </c>
      <c r="S61" s="68">
        <v>0</v>
      </c>
    </row>
    <row r="62" spans="5:19" s="132" customFormat="1" x14ac:dyDescent="0.25">
      <c r="E62" s="142" t="str">
        <f t="shared" si="2"/>
        <v>_202411/16 to 12/15</v>
      </c>
      <c r="F62" s="134" t="s">
        <v>199</v>
      </c>
      <c r="G62" s="130" t="s">
        <v>246</v>
      </c>
      <c r="H62" s="134" t="s">
        <v>37</v>
      </c>
      <c r="I62" s="135">
        <v>30</v>
      </c>
      <c r="J62" s="136"/>
      <c r="K62" s="98" t="str">
        <f t="shared" si="3"/>
        <v xml:space="preserve">_2024December </v>
      </c>
      <c r="L62" s="132" t="s">
        <v>199</v>
      </c>
      <c r="M62" s="134" t="s">
        <v>37</v>
      </c>
      <c r="N62" s="152">
        <v>45657</v>
      </c>
      <c r="O62" s="141"/>
      <c r="P62" s="98" t="s">
        <v>39</v>
      </c>
      <c r="Q62" s="151">
        <v>31</v>
      </c>
      <c r="R62" s="99">
        <v>0</v>
      </c>
      <c r="S62" s="68">
        <v>0</v>
      </c>
    </row>
    <row r="63" spans="5:19" s="132" customFormat="1" x14ac:dyDescent="0.25">
      <c r="E63" s="142" t="str">
        <f t="shared" si="2"/>
        <v>_202512/16 to 1/15</v>
      </c>
      <c r="F63" s="134" t="s">
        <v>210</v>
      </c>
      <c r="G63" s="138" t="s">
        <v>235</v>
      </c>
      <c r="H63" s="134" t="s">
        <v>15</v>
      </c>
      <c r="I63" s="135">
        <v>31</v>
      </c>
      <c r="J63" s="136"/>
      <c r="K63" s="98" t="str">
        <f>L63&amp;M63</f>
        <v>_2025January</v>
      </c>
      <c r="L63" s="68" t="s">
        <v>210</v>
      </c>
      <c r="M63" s="134" t="s">
        <v>15</v>
      </c>
      <c r="N63" s="152">
        <v>45688</v>
      </c>
      <c r="O63" s="141"/>
      <c r="P63" s="98" t="s">
        <v>39</v>
      </c>
      <c r="Q63" s="151">
        <v>30</v>
      </c>
      <c r="R63" s="99">
        <v>0</v>
      </c>
      <c r="S63" s="68">
        <v>0</v>
      </c>
    </row>
    <row r="64" spans="5:19" s="132" customFormat="1" x14ac:dyDescent="0.25">
      <c r="E64" s="142" t="str">
        <f t="shared" si="2"/>
        <v>_20251/16 to 2/15</v>
      </c>
      <c r="F64" s="134" t="s">
        <v>210</v>
      </c>
      <c r="G64" s="130" t="s">
        <v>236</v>
      </c>
      <c r="H64" s="134" t="s">
        <v>17</v>
      </c>
      <c r="I64" s="135">
        <v>31</v>
      </c>
      <c r="J64" s="136"/>
      <c r="K64" s="98" t="str">
        <f>L64&amp;M64</f>
        <v xml:space="preserve">_2025February </v>
      </c>
      <c r="L64" s="132" t="s">
        <v>210</v>
      </c>
      <c r="M64" s="134" t="s">
        <v>17</v>
      </c>
      <c r="N64" s="152">
        <v>45716</v>
      </c>
      <c r="O64" s="141"/>
      <c r="P64" s="98" t="s">
        <v>39</v>
      </c>
      <c r="Q64" s="151">
        <v>29</v>
      </c>
      <c r="R64" s="99">
        <v>0</v>
      </c>
      <c r="S64" s="68">
        <v>0</v>
      </c>
    </row>
    <row r="65" spans="5:19" s="132" customFormat="1" x14ac:dyDescent="0.25">
      <c r="E65" s="142" t="str">
        <f t="shared" si="2"/>
        <v>_20252/16 to 3/15</v>
      </c>
      <c r="F65" s="134" t="s">
        <v>210</v>
      </c>
      <c r="G65" s="130" t="s">
        <v>237</v>
      </c>
      <c r="H65" s="134" t="s">
        <v>19</v>
      </c>
      <c r="I65" s="135">
        <v>28</v>
      </c>
      <c r="J65" s="136"/>
      <c r="K65" s="98" t="str">
        <f t="shared" ref="K65:K74" si="4">L65&amp;M65</f>
        <v xml:space="preserve">_2025March </v>
      </c>
      <c r="L65" s="68" t="s">
        <v>210</v>
      </c>
      <c r="M65" s="134" t="s">
        <v>19</v>
      </c>
      <c r="N65" s="152">
        <v>45747</v>
      </c>
      <c r="O65" s="141"/>
      <c r="P65" s="98" t="s">
        <v>39</v>
      </c>
      <c r="Q65" s="151">
        <v>28</v>
      </c>
      <c r="R65" s="99">
        <v>0</v>
      </c>
      <c r="S65" s="68">
        <v>0</v>
      </c>
    </row>
    <row r="66" spans="5:19" s="132" customFormat="1" x14ac:dyDescent="0.25">
      <c r="E66" s="142" t="str">
        <f t="shared" si="2"/>
        <v>_20253/16 to 4/15</v>
      </c>
      <c r="F66" s="134" t="s">
        <v>210</v>
      </c>
      <c r="G66" s="130" t="s">
        <v>238</v>
      </c>
      <c r="H66" s="134" t="s">
        <v>21</v>
      </c>
      <c r="I66" s="135">
        <v>31</v>
      </c>
      <c r="J66" s="136"/>
      <c r="K66" s="98" t="str">
        <f t="shared" si="4"/>
        <v xml:space="preserve">_2025April </v>
      </c>
      <c r="L66" s="132" t="s">
        <v>210</v>
      </c>
      <c r="M66" s="134" t="s">
        <v>21</v>
      </c>
      <c r="N66" s="152">
        <v>45777</v>
      </c>
      <c r="O66" s="141"/>
      <c r="P66" s="98" t="s">
        <v>39</v>
      </c>
      <c r="Q66" s="151">
        <v>27</v>
      </c>
      <c r="R66" s="99">
        <v>0</v>
      </c>
      <c r="S66" s="68">
        <v>0</v>
      </c>
    </row>
    <row r="67" spans="5:19" s="132" customFormat="1" x14ac:dyDescent="0.25">
      <c r="E67" s="142" t="str">
        <f t="shared" si="2"/>
        <v>_20254/16 to 5/15</v>
      </c>
      <c r="F67" s="134" t="s">
        <v>210</v>
      </c>
      <c r="G67" s="130" t="s">
        <v>239</v>
      </c>
      <c r="H67" s="134" t="s">
        <v>23</v>
      </c>
      <c r="I67" s="135">
        <v>30</v>
      </c>
      <c r="J67" s="136"/>
      <c r="K67" s="98" t="str">
        <f t="shared" si="4"/>
        <v xml:space="preserve">_2025May </v>
      </c>
      <c r="L67" s="68" t="s">
        <v>210</v>
      </c>
      <c r="M67" s="134" t="s">
        <v>23</v>
      </c>
      <c r="N67" s="152">
        <v>45808</v>
      </c>
      <c r="O67" s="141"/>
    </row>
    <row r="68" spans="5:19" s="132" customFormat="1" x14ac:dyDescent="0.25">
      <c r="E68" s="142" t="str">
        <f t="shared" si="2"/>
        <v>_20255/16 to 6/15</v>
      </c>
      <c r="F68" s="134" t="s">
        <v>210</v>
      </c>
      <c r="G68" s="130" t="s">
        <v>240</v>
      </c>
      <c r="H68" s="134" t="s">
        <v>25</v>
      </c>
      <c r="I68" s="135">
        <v>31</v>
      </c>
      <c r="J68" s="136"/>
      <c r="K68" s="98" t="str">
        <f t="shared" si="4"/>
        <v xml:space="preserve">_2025June </v>
      </c>
      <c r="L68" s="132" t="s">
        <v>210</v>
      </c>
      <c r="M68" s="134" t="s">
        <v>25</v>
      </c>
      <c r="N68" s="152">
        <v>45838</v>
      </c>
      <c r="O68" s="141"/>
    </row>
    <row r="69" spans="5:19" s="132" customFormat="1" x14ac:dyDescent="0.25">
      <c r="E69" s="142" t="str">
        <f t="shared" si="2"/>
        <v>_20256/16 to 7/15</v>
      </c>
      <c r="F69" s="134" t="s">
        <v>210</v>
      </c>
      <c r="G69" s="130" t="s">
        <v>241</v>
      </c>
      <c r="H69" s="134" t="s">
        <v>27</v>
      </c>
      <c r="I69" s="135">
        <v>30</v>
      </c>
      <c r="J69" s="136"/>
      <c r="K69" s="98" t="str">
        <f t="shared" si="4"/>
        <v xml:space="preserve">_2025July </v>
      </c>
      <c r="L69" s="68" t="s">
        <v>210</v>
      </c>
      <c r="M69" s="134" t="s">
        <v>27</v>
      </c>
      <c r="N69" s="152">
        <v>45869</v>
      </c>
      <c r="O69" s="141"/>
    </row>
    <row r="70" spans="5:19" s="132" customFormat="1" x14ac:dyDescent="0.25">
      <c r="E70" s="142" t="str">
        <f t="shared" si="2"/>
        <v>_20257/16 to 8/15</v>
      </c>
      <c r="F70" s="134" t="s">
        <v>210</v>
      </c>
      <c r="G70" s="130" t="s">
        <v>242</v>
      </c>
      <c r="H70" s="134" t="s">
        <v>29</v>
      </c>
      <c r="I70" s="135">
        <v>31</v>
      </c>
      <c r="J70" s="136"/>
      <c r="K70" s="98" t="str">
        <f t="shared" si="4"/>
        <v>_2025August</v>
      </c>
      <c r="L70" s="132" t="s">
        <v>210</v>
      </c>
      <c r="M70" s="134" t="s">
        <v>29</v>
      </c>
      <c r="N70" s="152">
        <v>45900</v>
      </c>
      <c r="O70" s="141"/>
    </row>
    <row r="71" spans="5:19" s="132" customFormat="1" x14ac:dyDescent="0.25">
      <c r="E71" s="142" t="str">
        <f t="shared" si="2"/>
        <v>_20258/16 to 9/15</v>
      </c>
      <c r="F71" s="134" t="s">
        <v>210</v>
      </c>
      <c r="G71" s="130" t="s">
        <v>243</v>
      </c>
      <c r="H71" s="134" t="s">
        <v>31</v>
      </c>
      <c r="I71" s="135">
        <v>31</v>
      </c>
      <c r="J71" s="136"/>
      <c r="K71" s="98" t="str">
        <f t="shared" si="4"/>
        <v xml:space="preserve">_2025September </v>
      </c>
      <c r="L71" s="68" t="s">
        <v>210</v>
      </c>
      <c r="M71" s="134" t="s">
        <v>31</v>
      </c>
      <c r="N71" s="152">
        <v>45930</v>
      </c>
      <c r="O71" s="141"/>
    </row>
    <row r="72" spans="5:19" s="132" customFormat="1" x14ac:dyDescent="0.25">
      <c r="E72" s="142" t="str">
        <f t="shared" si="2"/>
        <v>_20259/16 to 10/15</v>
      </c>
      <c r="F72" s="134" t="s">
        <v>210</v>
      </c>
      <c r="G72" s="130" t="s">
        <v>244</v>
      </c>
      <c r="H72" s="134" t="s">
        <v>33</v>
      </c>
      <c r="I72" s="135">
        <v>30</v>
      </c>
      <c r="J72" s="136"/>
      <c r="K72" s="98" t="str">
        <f t="shared" si="4"/>
        <v xml:space="preserve">_2025October </v>
      </c>
      <c r="L72" s="132" t="s">
        <v>210</v>
      </c>
      <c r="M72" s="134" t="s">
        <v>33</v>
      </c>
      <c r="N72" s="152">
        <v>45961</v>
      </c>
      <c r="O72" s="141"/>
    </row>
    <row r="73" spans="5:19" s="132" customFormat="1" x14ac:dyDescent="0.25">
      <c r="E73" s="142" t="str">
        <f t="shared" si="2"/>
        <v>_202510/16 to 11/15</v>
      </c>
      <c r="F73" s="134" t="s">
        <v>210</v>
      </c>
      <c r="G73" s="130" t="s">
        <v>245</v>
      </c>
      <c r="H73" s="134" t="s">
        <v>35</v>
      </c>
      <c r="I73" s="135">
        <v>31</v>
      </c>
      <c r="J73" s="136"/>
      <c r="K73" s="98" t="str">
        <f t="shared" si="4"/>
        <v xml:space="preserve">_2025November </v>
      </c>
      <c r="L73" s="68" t="s">
        <v>210</v>
      </c>
      <c r="M73" s="134" t="s">
        <v>35</v>
      </c>
      <c r="N73" s="152">
        <v>45991</v>
      </c>
      <c r="O73" s="141"/>
    </row>
    <row r="74" spans="5:19" s="132" customFormat="1" x14ac:dyDescent="0.25">
      <c r="E74" s="142" t="str">
        <f t="shared" si="2"/>
        <v>_202511/16 to 12/15</v>
      </c>
      <c r="F74" s="134" t="s">
        <v>210</v>
      </c>
      <c r="G74" s="130" t="s">
        <v>246</v>
      </c>
      <c r="H74" s="134" t="s">
        <v>37</v>
      </c>
      <c r="I74" s="135">
        <v>30</v>
      </c>
      <c r="J74" s="136"/>
      <c r="K74" s="98" t="str">
        <f t="shared" si="4"/>
        <v xml:space="preserve">_2025December </v>
      </c>
      <c r="L74" s="68" t="s">
        <v>210</v>
      </c>
      <c r="M74" s="134" t="s">
        <v>37</v>
      </c>
      <c r="N74" s="152">
        <v>46022</v>
      </c>
      <c r="O74" s="141"/>
    </row>
    <row r="75" spans="5:19" s="132" customFormat="1" x14ac:dyDescent="0.25">
      <c r="E75" s="142" t="str">
        <f t="shared" si="2"/>
        <v>_202612/16 to 1/15</v>
      </c>
      <c r="F75" s="134" t="s">
        <v>211</v>
      </c>
      <c r="G75" s="138" t="s">
        <v>235</v>
      </c>
      <c r="H75" s="134" t="s">
        <v>15</v>
      </c>
      <c r="I75" s="135">
        <v>31</v>
      </c>
      <c r="J75" s="136"/>
      <c r="K75" s="98" t="str">
        <f>L75&amp;M75</f>
        <v>_2026January</v>
      </c>
      <c r="L75" s="68" t="s">
        <v>211</v>
      </c>
      <c r="M75" s="134" t="s">
        <v>15</v>
      </c>
      <c r="N75" s="152">
        <v>46053</v>
      </c>
      <c r="O75" s="141"/>
    </row>
    <row r="76" spans="5:19" s="132" customFormat="1" x14ac:dyDescent="0.25">
      <c r="E76" s="142" t="str">
        <f t="shared" si="2"/>
        <v>_20261/16 to 2/15</v>
      </c>
      <c r="F76" s="134" t="s">
        <v>211</v>
      </c>
      <c r="G76" s="130" t="s">
        <v>236</v>
      </c>
      <c r="H76" s="134" t="s">
        <v>17</v>
      </c>
      <c r="I76" s="135">
        <v>31</v>
      </c>
      <c r="J76" s="136"/>
      <c r="K76" s="98" t="str">
        <f t="shared" ref="K76:K87" si="5">L76&amp;M76</f>
        <v xml:space="preserve">_2026February </v>
      </c>
      <c r="L76" s="68" t="s">
        <v>211</v>
      </c>
      <c r="M76" s="134" t="s">
        <v>17</v>
      </c>
      <c r="N76" s="152">
        <v>46081</v>
      </c>
      <c r="O76" s="141"/>
    </row>
    <row r="77" spans="5:19" s="132" customFormat="1" x14ac:dyDescent="0.25">
      <c r="E77" s="142" t="str">
        <f t="shared" si="2"/>
        <v>_20262/16 to 3/15</v>
      </c>
      <c r="F77" s="134" t="s">
        <v>211</v>
      </c>
      <c r="G77" s="130" t="s">
        <v>237</v>
      </c>
      <c r="H77" s="134" t="s">
        <v>19</v>
      </c>
      <c r="I77" s="135">
        <v>28</v>
      </c>
      <c r="J77" s="136"/>
      <c r="K77" s="98" t="str">
        <f t="shared" si="5"/>
        <v xml:space="preserve">_2026March </v>
      </c>
      <c r="L77" s="68" t="s">
        <v>211</v>
      </c>
      <c r="M77" s="134" t="s">
        <v>19</v>
      </c>
      <c r="N77" s="152">
        <v>46112</v>
      </c>
      <c r="O77" s="141"/>
    </row>
    <row r="78" spans="5:19" s="132" customFormat="1" x14ac:dyDescent="0.25">
      <c r="E78" s="142" t="str">
        <f t="shared" si="2"/>
        <v>_20263/16 to 4/15</v>
      </c>
      <c r="F78" s="134" t="s">
        <v>211</v>
      </c>
      <c r="G78" s="130" t="s">
        <v>238</v>
      </c>
      <c r="H78" s="134" t="s">
        <v>21</v>
      </c>
      <c r="I78" s="135">
        <v>31</v>
      </c>
      <c r="J78" s="136"/>
      <c r="K78" s="98" t="str">
        <f t="shared" si="5"/>
        <v xml:space="preserve">_2026April </v>
      </c>
      <c r="L78" s="68" t="s">
        <v>211</v>
      </c>
      <c r="M78" s="134" t="s">
        <v>21</v>
      </c>
      <c r="N78" s="152">
        <v>46142</v>
      </c>
      <c r="O78" s="141"/>
    </row>
    <row r="79" spans="5:19" s="132" customFormat="1" x14ac:dyDescent="0.25">
      <c r="E79" s="142" t="str">
        <f t="shared" si="2"/>
        <v>_20264/16 to 5/15</v>
      </c>
      <c r="F79" s="134" t="s">
        <v>211</v>
      </c>
      <c r="G79" s="130" t="s">
        <v>239</v>
      </c>
      <c r="H79" s="134" t="s">
        <v>23</v>
      </c>
      <c r="I79" s="135">
        <v>30</v>
      </c>
      <c r="J79" s="136"/>
      <c r="K79" s="98" t="str">
        <f t="shared" si="5"/>
        <v xml:space="preserve">_2026May </v>
      </c>
      <c r="L79" s="68" t="s">
        <v>211</v>
      </c>
      <c r="M79" s="134" t="s">
        <v>23</v>
      </c>
      <c r="N79" s="152">
        <v>46173</v>
      </c>
      <c r="O79" s="141"/>
    </row>
    <row r="80" spans="5:19" s="132" customFormat="1" x14ac:dyDescent="0.25">
      <c r="E80" s="142" t="str">
        <f t="shared" si="2"/>
        <v>_20265/16 to 6/15</v>
      </c>
      <c r="F80" s="134" t="s">
        <v>211</v>
      </c>
      <c r="G80" s="130" t="s">
        <v>240</v>
      </c>
      <c r="H80" s="134" t="s">
        <v>25</v>
      </c>
      <c r="I80" s="135">
        <v>31</v>
      </c>
      <c r="J80" s="136"/>
      <c r="K80" s="98" t="str">
        <f t="shared" si="5"/>
        <v xml:space="preserve">_2026June </v>
      </c>
      <c r="L80" s="68" t="s">
        <v>211</v>
      </c>
      <c r="M80" s="134" t="s">
        <v>25</v>
      </c>
      <c r="N80" s="152">
        <v>46203</v>
      </c>
      <c r="O80" s="141"/>
    </row>
    <row r="81" spans="5:15" s="132" customFormat="1" x14ac:dyDescent="0.25">
      <c r="E81" s="142" t="str">
        <f t="shared" si="2"/>
        <v>_20266/16 to 7/15</v>
      </c>
      <c r="F81" s="134" t="s">
        <v>211</v>
      </c>
      <c r="G81" s="130" t="s">
        <v>241</v>
      </c>
      <c r="H81" s="134" t="s">
        <v>27</v>
      </c>
      <c r="I81" s="135">
        <v>30</v>
      </c>
      <c r="J81" s="136"/>
      <c r="K81" s="98" t="str">
        <f t="shared" si="5"/>
        <v xml:space="preserve">_2026July </v>
      </c>
      <c r="L81" s="68" t="s">
        <v>211</v>
      </c>
      <c r="M81" s="134" t="s">
        <v>27</v>
      </c>
      <c r="N81" s="152">
        <v>46234</v>
      </c>
      <c r="O81" s="141"/>
    </row>
    <row r="82" spans="5:15" s="132" customFormat="1" x14ac:dyDescent="0.25">
      <c r="E82" s="142" t="str">
        <f t="shared" si="2"/>
        <v>_20267/16 to 8/15</v>
      </c>
      <c r="F82" s="134" t="s">
        <v>211</v>
      </c>
      <c r="G82" s="130" t="s">
        <v>242</v>
      </c>
      <c r="H82" s="134" t="s">
        <v>29</v>
      </c>
      <c r="I82" s="135">
        <v>31</v>
      </c>
      <c r="J82" s="136"/>
      <c r="K82" s="98" t="str">
        <f t="shared" si="5"/>
        <v>_2026August</v>
      </c>
      <c r="L82" s="68" t="s">
        <v>211</v>
      </c>
      <c r="M82" s="134" t="s">
        <v>29</v>
      </c>
      <c r="N82" s="152">
        <v>46265</v>
      </c>
      <c r="O82" s="141"/>
    </row>
    <row r="83" spans="5:15" s="132" customFormat="1" x14ac:dyDescent="0.25">
      <c r="E83" s="142" t="str">
        <f t="shared" si="2"/>
        <v>_20268/16 to 9/15</v>
      </c>
      <c r="F83" s="134" t="s">
        <v>211</v>
      </c>
      <c r="G83" s="130" t="s">
        <v>243</v>
      </c>
      <c r="H83" s="134" t="s">
        <v>31</v>
      </c>
      <c r="I83" s="135">
        <v>31</v>
      </c>
      <c r="J83" s="136"/>
      <c r="K83" s="98" t="str">
        <f t="shared" si="5"/>
        <v xml:space="preserve">_2026September </v>
      </c>
      <c r="L83" s="68" t="s">
        <v>211</v>
      </c>
      <c r="M83" s="134" t="s">
        <v>31</v>
      </c>
      <c r="N83" s="152">
        <v>46295</v>
      </c>
      <c r="O83" s="141"/>
    </row>
    <row r="84" spans="5:15" s="132" customFormat="1" x14ac:dyDescent="0.25">
      <c r="E84" s="142" t="str">
        <f t="shared" ref="E84:E88" si="6">F84&amp;G84</f>
        <v>_20269/16 to 10/15</v>
      </c>
      <c r="F84" s="134" t="s">
        <v>211</v>
      </c>
      <c r="G84" s="130" t="s">
        <v>244</v>
      </c>
      <c r="H84" s="134" t="s">
        <v>33</v>
      </c>
      <c r="I84" s="135">
        <v>30</v>
      </c>
      <c r="J84" s="136"/>
      <c r="K84" s="98" t="str">
        <f t="shared" si="5"/>
        <v xml:space="preserve">_2026October </v>
      </c>
      <c r="L84" s="68" t="s">
        <v>211</v>
      </c>
      <c r="M84" s="134" t="s">
        <v>33</v>
      </c>
      <c r="N84" s="152">
        <v>46326</v>
      </c>
      <c r="O84" s="141"/>
    </row>
    <row r="85" spans="5:15" s="132" customFormat="1" x14ac:dyDescent="0.25">
      <c r="E85" s="142" t="str">
        <f t="shared" si="6"/>
        <v>_202610/16 to 11/15</v>
      </c>
      <c r="F85" s="134" t="s">
        <v>211</v>
      </c>
      <c r="G85" s="130" t="s">
        <v>245</v>
      </c>
      <c r="H85" s="134" t="s">
        <v>35</v>
      </c>
      <c r="I85" s="135">
        <v>31</v>
      </c>
      <c r="J85" s="136"/>
      <c r="K85" s="98" t="str">
        <f t="shared" si="5"/>
        <v xml:space="preserve">_2026November </v>
      </c>
      <c r="L85" s="68" t="s">
        <v>211</v>
      </c>
      <c r="M85" s="134" t="s">
        <v>35</v>
      </c>
      <c r="N85" s="152">
        <v>46356</v>
      </c>
      <c r="O85" s="141"/>
    </row>
    <row r="86" spans="5:15" s="132" customFormat="1" x14ac:dyDescent="0.25">
      <c r="E86" s="142" t="str">
        <f t="shared" si="6"/>
        <v>_202611/16 to 12/15</v>
      </c>
      <c r="F86" s="134" t="s">
        <v>211</v>
      </c>
      <c r="G86" s="130" t="s">
        <v>246</v>
      </c>
      <c r="H86" s="134" t="s">
        <v>37</v>
      </c>
      <c r="I86" s="135">
        <v>30</v>
      </c>
      <c r="J86" s="136"/>
      <c r="K86" s="98" t="str">
        <f t="shared" si="5"/>
        <v xml:space="preserve">_2026December </v>
      </c>
      <c r="L86" s="68" t="s">
        <v>211</v>
      </c>
      <c r="M86" s="134" t="s">
        <v>37</v>
      </c>
      <c r="N86" s="152">
        <v>46387</v>
      </c>
      <c r="O86" s="141"/>
    </row>
    <row r="87" spans="5:15" s="132" customFormat="1" x14ac:dyDescent="0.25">
      <c r="E87" s="142" t="str">
        <f t="shared" si="6"/>
        <v>_202712/16 to 1/15</v>
      </c>
      <c r="F87" s="134" t="s">
        <v>212</v>
      </c>
      <c r="G87" s="138" t="s">
        <v>235</v>
      </c>
      <c r="H87" s="134" t="s">
        <v>15</v>
      </c>
      <c r="I87" s="135">
        <v>31</v>
      </c>
      <c r="J87" s="136"/>
      <c r="K87" s="98" t="str">
        <f t="shared" si="5"/>
        <v>_2027January</v>
      </c>
      <c r="L87" s="68" t="s">
        <v>212</v>
      </c>
      <c r="M87" s="134" t="s">
        <v>15</v>
      </c>
      <c r="N87" s="152">
        <v>46418</v>
      </c>
      <c r="O87" s="141"/>
    </row>
    <row r="88" spans="5:15" s="132" customFormat="1" x14ac:dyDescent="0.25">
      <c r="E88" s="285" t="str">
        <f t="shared" si="6"/>
        <v>_201912/16 to 12/31</v>
      </c>
      <c r="F88" s="144" t="s">
        <v>95</v>
      </c>
      <c r="G88" s="143" t="s">
        <v>259</v>
      </c>
      <c r="H88" s="144" t="s">
        <v>37</v>
      </c>
      <c r="I88" s="193">
        <v>31</v>
      </c>
      <c r="J88" s="136"/>
      <c r="N88" s="153"/>
      <c r="O88" s="141"/>
    </row>
    <row r="89" spans="5:15" s="132" customFormat="1" x14ac:dyDescent="0.25">
      <c r="E89" s="145" t="str">
        <f t="shared" ref="E89:E133" si="7">F89&amp;G89</f>
        <v>_20201/16 to 1/31</v>
      </c>
      <c r="F89" s="134" t="s">
        <v>96</v>
      </c>
      <c r="G89" s="146" t="s">
        <v>247</v>
      </c>
      <c r="H89" s="134" t="s">
        <v>15</v>
      </c>
      <c r="I89" s="135">
        <v>31</v>
      </c>
      <c r="J89" s="136"/>
      <c r="N89" s="153"/>
      <c r="O89" s="141"/>
    </row>
    <row r="90" spans="5:15" s="132" customFormat="1" x14ac:dyDescent="0.25">
      <c r="E90" s="145" t="str">
        <f t="shared" si="7"/>
        <v>_20202/16 to 2/29</v>
      </c>
      <c r="F90" s="134" t="s">
        <v>96</v>
      </c>
      <c r="G90" s="146" t="s">
        <v>249</v>
      </c>
      <c r="H90" s="134" t="s">
        <v>17</v>
      </c>
      <c r="I90" s="135">
        <v>29</v>
      </c>
      <c r="J90" s="136"/>
      <c r="N90" s="153"/>
      <c r="O90" s="141"/>
    </row>
    <row r="91" spans="5:15" s="132" customFormat="1" x14ac:dyDescent="0.25">
      <c r="E91" s="145" t="str">
        <f t="shared" si="7"/>
        <v>_20203/16 to 3/31</v>
      </c>
      <c r="F91" s="134" t="s">
        <v>96</v>
      </c>
      <c r="G91" s="146" t="s">
        <v>250</v>
      </c>
      <c r="H91" s="134" t="s">
        <v>19</v>
      </c>
      <c r="I91" s="135">
        <v>31</v>
      </c>
      <c r="J91" s="136"/>
      <c r="N91" s="153"/>
      <c r="O91" s="141"/>
    </row>
    <row r="92" spans="5:15" s="132" customFormat="1" x14ac:dyDescent="0.25">
      <c r="E92" s="145" t="str">
        <f t="shared" si="7"/>
        <v>_20204/16 to 4/30</v>
      </c>
      <c r="F92" s="134" t="s">
        <v>96</v>
      </c>
      <c r="G92" s="146" t="s">
        <v>251</v>
      </c>
      <c r="H92" s="134" t="s">
        <v>21</v>
      </c>
      <c r="I92" s="135">
        <v>30</v>
      </c>
      <c r="J92" s="136"/>
      <c r="N92" s="153"/>
      <c r="O92" s="141"/>
    </row>
    <row r="93" spans="5:15" s="132" customFormat="1" x14ac:dyDescent="0.25">
      <c r="E93" s="145" t="str">
        <f t="shared" si="7"/>
        <v>_20205/16 to 5/31</v>
      </c>
      <c r="F93" s="134" t="s">
        <v>96</v>
      </c>
      <c r="G93" s="146" t="s">
        <v>252</v>
      </c>
      <c r="H93" s="134" t="s">
        <v>23</v>
      </c>
      <c r="I93" s="135">
        <v>31</v>
      </c>
      <c r="J93" s="136"/>
      <c r="N93" s="153"/>
      <c r="O93" s="141"/>
    </row>
    <row r="94" spans="5:15" s="132" customFormat="1" x14ac:dyDescent="0.25">
      <c r="E94" s="145" t="str">
        <f t="shared" si="7"/>
        <v>_20206/16 to 6/30</v>
      </c>
      <c r="F94" s="134" t="s">
        <v>96</v>
      </c>
      <c r="G94" s="146" t="s">
        <v>253</v>
      </c>
      <c r="H94" s="134" t="s">
        <v>25</v>
      </c>
      <c r="I94" s="135">
        <v>30</v>
      </c>
      <c r="J94" s="136"/>
      <c r="N94" s="153"/>
      <c r="O94" s="141"/>
    </row>
    <row r="95" spans="5:15" s="132" customFormat="1" x14ac:dyDescent="0.25">
      <c r="E95" s="145" t="str">
        <f t="shared" si="7"/>
        <v>_20207/16 to 7/31</v>
      </c>
      <c r="F95" s="134" t="s">
        <v>96</v>
      </c>
      <c r="G95" s="146" t="s">
        <v>254</v>
      </c>
      <c r="H95" s="134" t="s">
        <v>27</v>
      </c>
      <c r="I95" s="135">
        <v>31</v>
      </c>
      <c r="J95" s="136"/>
      <c r="N95" s="153"/>
      <c r="O95" s="141"/>
    </row>
    <row r="96" spans="5:15" s="132" customFormat="1" x14ac:dyDescent="0.25">
      <c r="E96" s="145" t="str">
        <f t="shared" si="7"/>
        <v>_20208/16 to 8/31</v>
      </c>
      <c r="F96" s="134" t="s">
        <v>96</v>
      </c>
      <c r="G96" s="146" t="s">
        <v>255</v>
      </c>
      <c r="H96" s="134" t="s">
        <v>29</v>
      </c>
      <c r="I96" s="135">
        <v>31</v>
      </c>
      <c r="J96" s="136"/>
      <c r="N96" s="153"/>
      <c r="O96" s="141"/>
    </row>
    <row r="97" spans="5:15" s="132" customFormat="1" x14ac:dyDescent="0.25">
      <c r="E97" s="145" t="str">
        <f t="shared" si="7"/>
        <v>_20209/16 to 9/30</v>
      </c>
      <c r="F97" s="134" t="s">
        <v>96</v>
      </c>
      <c r="G97" s="146" t="s">
        <v>256</v>
      </c>
      <c r="H97" s="134" t="s">
        <v>31</v>
      </c>
      <c r="I97" s="135">
        <v>30</v>
      </c>
      <c r="J97" s="136"/>
      <c r="N97" s="153"/>
      <c r="O97" s="141"/>
    </row>
    <row r="98" spans="5:15" s="132" customFormat="1" x14ac:dyDescent="0.25">
      <c r="E98" s="145" t="str">
        <f t="shared" si="7"/>
        <v>_202010/16 to 10/31</v>
      </c>
      <c r="F98" s="134" t="s">
        <v>96</v>
      </c>
      <c r="G98" s="146" t="s">
        <v>257</v>
      </c>
      <c r="H98" s="134" t="s">
        <v>33</v>
      </c>
      <c r="I98" s="135">
        <v>31</v>
      </c>
      <c r="J98" s="136"/>
      <c r="N98" s="153"/>
      <c r="O98" s="141"/>
    </row>
    <row r="99" spans="5:15" s="132" customFormat="1" x14ac:dyDescent="0.25">
      <c r="E99" s="145" t="str">
        <f t="shared" si="7"/>
        <v>_202011/16 to 11/30</v>
      </c>
      <c r="F99" s="134" t="s">
        <v>96</v>
      </c>
      <c r="G99" s="146" t="s">
        <v>258</v>
      </c>
      <c r="H99" s="134" t="s">
        <v>35</v>
      </c>
      <c r="I99" s="135">
        <v>30</v>
      </c>
      <c r="J99" s="136"/>
      <c r="N99" s="153"/>
      <c r="O99" s="141"/>
    </row>
    <row r="100" spans="5:15" s="132" customFormat="1" x14ac:dyDescent="0.25">
      <c r="E100" s="145" t="str">
        <f t="shared" si="7"/>
        <v>_202012/16 to 12/31</v>
      </c>
      <c r="F100" s="134" t="s">
        <v>96</v>
      </c>
      <c r="G100" s="146" t="s">
        <v>259</v>
      </c>
      <c r="H100" s="134" t="s">
        <v>37</v>
      </c>
      <c r="I100" s="135">
        <v>31</v>
      </c>
      <c r="J100" s="136"/>
      <c r="N100" s="153"/>
      <c r="O100" s="141"/>
    </row>
    <row r="101" spans="5:15" s="132" customFormat="1" x14ac:dyDescent="0.25">
      <c r="E101" s="145" t="str">
        <f t="shared" si="7"/>
        <v>_20211/16 to 1/31</v>
      </c>
      <c r="F101" s="134" t="s">
        <v>97</v>
      </c>
      <c r="G101" s="146" t="s">
        <v>247</v>
      </c>
      <c r="H101" s="134" t="s">
        <v>15</v>
      </c>
      <c r="I101" s="135">
        <v>31</v>
      </c>
      <c r="J101" s="136"/>
      <c r="N101" s="153"/>
      <c r="O101" s="141"/>
    </row>
    <row r="102" spans="5:15" s="132" customFormat="1" x14ac:dyDescent="0.25">
      <c r="E102" s="145" t="str">
        <f t="shared" si="7"/>
        <v>_20212/16 to 2/28</v>
      </c>
      <c r="F102" s="68" t="s">
        <v>97</v>
      </c>
      <c r="G102" s="146" t="s">
        <v>248</v>
      </c>
      <c r="H102" s="134" t="s">
        <v>17</v>
      </c>
      <c r="I102" s="135">
        <v>28</v>
      </c>
      <c r="J102" s="136"/>
      <c r="N102" s="153"/>
      <c r="O102" s="141"/>
    </row>
    <row r="103" spans="5:15" s="132" customFormat="1" x14ac:dyDescent="0.25">
      <c r="E103" s="145" t="str">
        <f t="shared" si="7"/>
        <v>_20213/16 to 3/31</v>
      </c>
      <c r="F103" s="134" t="s">
        <v>97</v>
      </c>
      <c r="G103" s="146" t="s">
        <v>250</v>
      </c>
      <c r="H103" s="134" t="s">
        <v>19</v>
      </c>
      <c r="I103" s="135">
        <v>31</v>
      </c>
      <c r="J103" s="136"/>
      <c r="N103" s="153"/>
      <c r="O103" s="141"/>
    </row>
    <row r="104" spans="5:15" s="132" customFormat="1" x14ac:dyDescent="0.25">
      <c r="E104" s="145" t="str">
        <f t="shared" si="7"/>
        <v>_20214/16 to 4/30</v>
      </c>
      <c r="F104" s="68" t="s">
        <v>97</v>
      </c>
      <c r="G104" s="146" t="s">
        <v>251</v>
      </c>
      <c r="H104" s="134" t="s">
        <v>21</v>
      </c>
      <c r="I104" s="135">
        <v>30</v>
      </c>
      <c r="J104" s="136"/>
      <c r="N104" s="153"/>
      <c r="O104" s="141"/>
    </row>
    <row r="105" spans="5:15" s="132" customFormat="1" x14ac:dyDescent="0.25">
      <c r="E105" s="145" t="str">
        <f t="shared" si="7"/>
        <v>_20215/16 to 5/31</v>
      </c>
      <c r="F105" s="134" t="s">
        <v>97</v>
      </c>
      <c r="G105" s="146" t="s">
        <v>252</v>
      </c>
      <c r="H105" s="134" t="s">
        <v>23</v>
      </c>
      <c r="I105" s="135">
        <v>31</v>
      </c>
      <c r="J105" s="136"/>
      <c r="N105" s="153"/>
      <c r="O105" s="141"/>
    </row>
    <row r="106" spans="5:15" s="132" customFormat="1" x14ac:dyDescent="0.25">
      <c r="E106" s="145" t="str">
        <f t="shared" si="7"/>
        <v>_20216/16 to 6/30</v>
      </c>
      <c r="F106" s="68" t="s">
        <v>97</v>
      </c>
      <c r="G106" s="146" t="s">
        <v>253</v>
      </c>
      <c r="H106" s="134" t="s">
        <v>25</v>
      </c>
      <c r="I106" s="135">
        <v>30</v>
      </c>
      <c r="J106" s="136"/>
      <c r="N106" s="153"/>
      <c r="O106" s="141"/>
    </row>
    <row r="107" spans="5:15" s="132" customFormat="1" x14ac:dyDescent="0.25">
      <c r="E107" s="145" t="str">
        <f t="shared" si="7"/>
        <v>_20217/16 to 7/31</v>
      </c>
      <c r="F107" s="134" t="s">
        <v>97</v>
      </c>
      <c r="G107" s="146" t="s">
        <v>254</v>
      </c>
      <c r="H107" s="134" t="s">
        <v>27</v>
      </c>
      <c r="I107" s="135">
        <v>31</v>
      </c>
      <c r="J107" s="136"/>
      <c r="N107" s="153"/>
      <c r="O107" s="141"/>
    </row>
    <row r="108" spans="5:15" s="132" customFormat="1" x14ac:dyDescent="0.25">
      <c r="E108" s="145" t="str">
        <f t="shared" si="7"/>
        <v>_20218/16 to 8/31</v>
      </c>
      <c r="F108" s="68" t="s">
        <v>97</v>
      </c>
      <c r="G108" s="146" t="s">
        <v>255</v>
      </c>
      <c r="H108" s="134" t="s">
        <v>29</v>
      </c>
      <c r="I108" s="135">
        <v>31</v>
      </c>
      <c r="J108" s="136"/>
      <c r="N108" s="153"/>
      <c r="O108" s="141"/>
    </row>
    <row r="109" spans="5:15" s="132" customFormat="1" x14ac:dyDescent="0.25">
      <c r="E109" s="145" t="str">
        <f t="shared" si="7"/>
        <v>_20219/16 to 9/30</v>
      </c>
      <c r="F109" s="134" t="s">
        <v>97</v>
      </c>
      <c r="G109" s="146" t="s">
        <v>256</v>
      </c>
      <c r="H109" s="134" t="s">
        <v>31</v>
      </c>
      <c r="I109" s="135">
        <v>30</v>
      </c>
      <c r="J109" s="136"/>
      <c r="N109" s="153"/>
      <c r="O109" s="141"/>
    </row>
    <row r="110" spans="5:15" s="132" customFormat="1" x14ac:dyDescent="0.25">
      <c r="E110" s="145" t="str">
        <f t="shared" si="7"/>
        <v>_202110/16 to 10/31</v>
      </c>
      <c r="F110" s="68" t="s">
        <v>97</v>
      </c>
      <c r="G110" s="146" t="s">
        <v>257</v>
      </c>
      <c r="H110" s="134" t="s">
        <v>33</v>
      </c>
      <c r="I110" s="135">
        <v>31</v>
      </c>
      <c r="J110" s="136"/>
      <c r="N110" s="153"/>
      <c r="O110" s="141"/>
    </row>
    <row r="111" spans="5:15" s="132" customFormat="1" x14ac:dyDescent="0.25">
      <c r="E111" s="145" t="str">
        <f t="shared" si="7"/>
        <v>_202111/16 to 11/30</v>
      </c>
      <c r="F111" s="134" t="s">
        <v>97</v>
      </c>
      <c r="G111" s="146" t="s">
        <v>258</v>
      </c>
      <c r="H111" s="134" t="s">
        <v>35</v>
      </c>
      <c r="I111" s="135">
        <v>30</v>
      </c>
      <c r="J111" s="136"/>
      <c r="N111" s="153"/>
      <c r="O111" s="141"/>
    </row>
    <row r="112" spans="5:15" s="132" customFormat="1" x14ac:dyDescent="0.25">
      <c r="E112" s="145" t="str">
        <f t="shared" si="7"/>
        <v>_202112/16 to 12/31</v>
      </c>
      <c r="F112" s="68" t="s">
        <v>97</v>
      </c>
      <c r="G112" s="146" t="s">
        <v>259</v>
      </c>
      <c r="H112" s="134" t="s">
        <v>37</v>
      </c>
      <c r="I112" s="135">
        <v>31</v>
      </c>
      <c r="J112" s="136"/>
      <c r="N112" s="153"/>
      <c r="O112" s="141"/>
    </row>
    <row r="113" spans="5:15" s="132" customFormat="1" x14ac:dyDescent="0.25">
      <c r="E113" s="145" t="str">
        <f t="shared" si="7"/>
        <v>_20221/16 to 1/31</v>
      </c>
      <c r="F113" s="134" t="s">
        <v>131</v>
      </c>
      <c r="G113" s="130" t="s">
        <v>247</v>
      </c>
      <c r="H113" s="134" t="s">
        <v>15</v>
      </c>
      <c r="I113" s="135">
        <v>31</v>
      </c>
      <c r="J113" s="136"/>
      <c r="N113" s="153"/>
      <c r="O113" s="141"/>
    </row>
    <row r="114" spans="5:15" s="132" customFormat="1" x14ac:dyDescent="0.25">
      <c r="E114" s="145" t="str">
        <f t="shared" si="7"/>
        <v>_20222/16 to 2/28</v>
      </c>
      <c r="F114" s="68" t="s">
        <v>131</v>
      </c>
      <c r="G114" s="130" t="s">
        <v>248</v>
      </c>
      <c r="H114" s="134" t="s">
        <v>17</v>
      </c>
      <c r="I114" s="135">
        <v>28</v>
      </c>
      <c r="J114" s="136"/>
      <c r="N114" s="153"/>
      <c r="O114" s="141"/>
    </row>
    <row r="115" spans="5:15" s="132" customFormat="1" x14ac:dyDescent="0.25">
      <c r="E115" s="145" t="str">
        <f t="shared" si="7"/>
        <v>_20223/16 to 3/31</v>
      </c>
      <c r="F115" s="134" t="s">
        <v>131</v>
      </c>
      <c r="G115" s="130" t="s">
        <v>250</v>
      </c>
      <c r="H115" s="134" t="s">
        <v>19</v>
      </c>
      <c r="I115" s="135">
        <v>31</v>
      </c>
      <c r="J115" s="136"/>
      <c r="N115" s="153"/>
      <c r="O115" s="141"/>
    </row>
    <row r="116" spans="5:15" s="132" customFormat="1" x14ac:dyDescent="0.25">
      <c r="E116" s="145" t="str">
        <f t="shared" si="7"/>
        <v>_20224/16 to 4/30</v>
      </c>
      <c r="F116" s="68" t="s">
        <v>131</v>
      </c>
      <c r="G116" s="130" t="s">
        <v>251</v>
      </c>
      <c r="H116" s="134" t="s">
        <v>21</v>
      </c>
      <c r="I116" s="135">
        <v>30</v>
      </c>
      <c r="J116" s="136"/>
      <c r="N116" s="153"/>
      <c r="O116" s="141"/>
    </row>
    <row r="117" spans="5:15" s="132" customFormat="1" x14ac:dyDescent="0.25">
      <c r="E117" s="145" t="str">
        <f t="shared" si="7"/>
        <v>_20225/16 to 5/31</v>
      </c>
      <c r="F117" s="134" t="s">
        <v>131</v>
      </c>
      <c r="G117" s="130" t="s">
        <v>252</v>
      </c>
      <c r="H117" s="134" t="s">
        <v>23</v>
      </c>
      <c r="I117" s="135">
        <v>31</v>
      </c>
      <c r="J117" s="136"/>
      <c r="N117" s="153"/>
      <c r="O117" s="141"/>
    </row>
    <row r="118" spans="5:15" s="132" customFormat="1" x14ac:dyDescent="0.25">
      <c r="E118" s="145" t="str">
        <f t="shared" si="7"/>
        <v>_20226/16 to 6/30</v>
      </c>
      <c r="F118" s="68" t="s">
        <v>131</v>
      </c>
      <c r="G118" s="130" t="s">
        <v>253</v>
      </c>
      <c r="H118" s="134" t="s">
        <v>25</v>
      </c>
      <c r="I118" s="135">
        <v>30</v>
      </c>
      <c r="J118" s="136"/>
      <c r="N118" s="153"/>
      <c r="O118" s="141"/>
    </row>
    <row r="119" spans="5:15" s="132" customFormat="1" x14ac:dyDescent="0.25">
      <c r="E119" s="145" t="str">
        <f t="shared" si="7"/>
        <v>_20227/16 to 7/31</v>
      </c>
      <c r="F119" s="134" t="s">
        <v>131</v>
      </c>
      <c r="G119" s="130" t="s">
        <v>254</v>
      </c>
      <c r="H119" s="134" t="s">
        <v>27</v>
      </c>
      <c r="I119" s="135">
        <v>31</v>
      </c>
      <c r="J119" s="136"/>
      <c r="N119" s="153"/>
      <c r="O119" s="141"/>
    </row>
    <row r="120" spans="5:15" s="132" customFormat="1" x14ac:dyDescent="0.25">
      <c r="E120" s="145" t="str">
        <f t="shared" si="7"/>
        <v>_20228/16 to 8/31</v>
      </c>
      <c r="F120" s="68" t="s">
        <v>131</v>
      </c>
      <c r="G120" s="130" t="s">
        <v>255</v>
      </c>
      <c r="H120" s="134" t="s">
        <v>29</v>
      </c>
      <c r="I120" s="135">
        <v>31</v>
      </c>
      <c r="J120" s="136"/>
      <c r="N120" s="153"/>
      <c r="O120" s="141"/>
    </row>
    <row r="121" spans="5:15" s="132" customFormat="1" x14ac:dyDescent="0.25">
      <c r="E121" s="145" t="str">
        <f t="shared" si="7"/>
        <v>_20229/16 to 9/30</v>
      </c>
      <c r="F121" s="134" t="s">
        <v>131</v>
      </c>
      <c r="G121" s="130" t="s">
        <v>256</v>
      </c>
      <c r="H121" s="134" t="s">
        <v>31</v>
      </c>
      <c r="I121" s="135">
        <v>30</v>
      </c>
      <c r="J121" s="136"/>
      <c r="N121" s="153"/>
      <c r="O121" s="141"/>
    </row>
    <row r="122" spans="5:15" s="132" customFormat="1" x14ac:dyDescent="0.25">
      <c r="E122" s="145" t="str">
        <f t="shared" si="7"/>
        <v>_202210/16 to 10/31</v>
      </c>
      <c r="F122" s="68" t="s">
        <v>131</v>
      </c>
      <c r="G122" s="130" t="s">
        <v>257</v>
      </c>
      <c r="H122" s="134" t="s">
        <v>33</v>
      </c>
      <c r="I122" s="135">
        <v>31</v>
      </c>
      <c r="J122" s="36"/>
      <c r="N122" s="153"/>
      <c r="O122" s="141"/>
    </row>
    <row r="123" spans="5:15" s="132" customFormat="1" x14ac:dyDescent="0.25">
      <c r="E123" s="145" t="str">
        <f t="shared" si="7"/>
        <v>_202211/16 to 11/30</v>
      </c>
      <c r="F123" s="134" t="s">
        <v>131</v>
      </c>
      <c r="G123" s="130" t="s">
        <v>258</v>
      </c>
      <c r="H123" s="134" t="s">
        <v>35</v>
      </c>
      <c r="I123" s="135">
        <v>30</v>
      </c>
      <c r="J123" s="36"/>
      <c r="N123" s="153"/>
      <c r="O123" s="147"/>
    </row>
    <row r="124" spans="5:15" s="132" customFormat="1" x14ac:dyDescent="0.25">
      <c r="E124" s="145" t="str">
        <f t="shared" si="7"/>
        <v>_202212/16 to 12/31</v>
      </c>
      <c r="F124" s="68" t="s">
        <v>131</v>
      </c>
      <c r="G124" s="130" t="s">
        <v>259</v>
      </c>
      <c r="H124" s="134" t="s">
        <v>37</v>
      </c>
      <c r="I124" s="135">
        <v>31</v>
      </c>
      <c r="J124" s="36"/>
      <c r="N124" s="153"/>
      <c r="O124" s="147"/>
    </row>
    <row r="125" spans="5:15" s="132" customFormat="1" x14ac:dyDescent="0.25">
      <c r="E125" s="142" t="str">
        <f t="shared" si="7"/>
        <v>_20231/16 to 1/31</v>
      </c>
      <c r="F125" s="68" t="s">
        <v>198</v>
      </c>
      <c r="G125" s="130" t="s">
        <v>247</v>
      </c>
      <c r="H125" s="134" t="s">
        <v>15</v>
      </c>
      <c r="I125" s="135">
        <v>31</v>
      </c>
      <c r="J125" s="36"/>
      <c r="N125" s="153"/>
      <c r="O125" s="147"/>
    </row>
    <row r="126" spans="5:15" s="132" customFormat="1" x14ac:dyDescent="0.25">
      <c r="E126" s="142" t="str">
        <f t="shared" si="7"/>
        <v>_20232/16 to 2/28</v>
      </c>
      <c r="F126" s="68" t="s">
        <v>198</v>
      </c>
      <c r="G126" s="130" t="s">
        <v>248</v>
      </c>
      <c r="H126" s="134" t="s">
        <v>17</v>
      </c>
      <c r="I126" s="135">
        <v>28</v>
      </c>
      <c r="J126" s="36"/>
      <c r="N126" s="153"/>
      <c r="O126" s="147"/>
    </row>
    <row r="127" spans="5:15" s="132" customFormat="1" x14ac:dyDescent="0.25">
      <c r="E127" s="142" t="str">
        <f t="shared" si="7"/>
        <v>_20233/16 to 3/31</v>
      </c>
      <c r="F127" s="68" t="s">
        <v>198</v>
      </c>
      <c r="G127" s="130" t="s">
        <v>250</v>
      </c>
      <c r="H127" s="134" t="s">
        <v>19</v>
      </c>
      <c r="I127" s="135">
        <v>31</v>
      </c>
      <c r="J127" s="36"/>
      <c r="N127" s="153"/>
      <c r="O127" s="147"/>
    </row>
    <row r="128" spans="5:15" s="132" customFormat="1" x14ac:dyDescent="0.25">
      <c r="E128" s="142" t="str">
        <f t="shared" si="7"/>
        <v>_20234/16 to 4/30</v>
      </c>
      <c r="F128" s="68" t="s">
        <v>198</v>
      </c>
      <c r="G128" s="130" t="s">
        <v>251</v>
      </c>
      <c r="H128" s="134" t="s">
        <v>21</v>
      </c>
      <c r="I128" s="135">
        <v>30</v>
      </c>
      <c r="J128" s="36"/>
      <c r="N128" s="153"/>
      <c r="O128" s="147"/>
    </row>
    <row r="129" spans="5:15" s="132" customFormat="1" x14ac:dyDescent="0.25">
      <c r="E129" s="142" t="str">
        <f t="shared" si="7"/>
        <v>_20235/16 to 5/31</v>
      </c>
      <c r="F129" s="68" t="s">
        <v>198</v>
      </c>
      <c r="G129" s="130" t="s">
        <v>252</v>
      </c>
      <c r="H129" s="134" t="s">
        <v>23</v>
      </c>
      <c r="I129" s="135">
        <v>31</v>
      </c>
      <c r="J129" s="36"/>
      <c r="N129" s="153"/>
      <c r="O129" s="147"/>
    </row>
    <row r="130" spans="5:15" s="132" customFormat="1" x14ac:dyDescent="0.25">
      <c r="E130" s="142" t="str">
        <f t="shared" si="7"/>
        <v>_20236/16 to 6/30</v>
      </c>
      <c r="F130" s="68" t="s">
        <v>198</v>
      </c>
      <c r="G130" s="130" t="s">
        <v>253</v>
      </c>
      <c r="H130" s="134" t="s">
        <v>25</v>
      </c>
      <c r="I130" s="135">
        <v>30</v>
      </c>
      <c r="J130" s="36"/>
      <c r="N130" s="153"/>
      <c r="O130" s="147"/>
    </row>
    <row r="131" spans="5:15" s="132" customFormat="1" x14ac:dyDescent="0.25">
      <c r="E131" s="142" t="str">
        <f t="shared" si="7"/>
        <v>_20237/16 to 7/31</v>
      </c>
      <c r="F131" s="68" t="s">
        <v>198</v>
      </c>
      <c r="G131" s="130" t="s">
        <v>254</v>
      </c>
      <c r="H131" s="134" t="s">
        <v>27</v>
      </c>
      <c r="I131" s="135">
        <v>31</v>
      </c>
      <c r="J131" s="36"/>
      <c r="N131" s="153"/>
      <c r="O131" s="147"/>
    </row>
    <row r="132" spans="5:15" s="132" customFormat="1" x14ac:dyDescent="0.25">
      <c r="E132" s="142" t="str">
        <f t="shared" si="7"/>
        <v>_20238/16 to 8/31</v>
      </c>
      <c r="F132" s="68" t="s">
        <v>198</v>
      </c>
      <c r="G132" s="130" t="s">
        <v>255</v>
      </c>
      <c r="H132" s="134" t="s">
        <v>29</v>
      </c>
      <c r="I132" s="135">
        <v>31</v>
      </c>
      <c r="J132" s="36"/>
      <c r="N132" s="153"/>
      <c r="O132" s="147"/>
    </row>
    <row r="133" spans="5:15" s="132" customFormat="1" x14ac:dyDescent="0.25">
      <c r="E133" s="142" t="str">
        <f t="shared" si="7"/>
        <v>_20239/16 to 9/30</v>
      </c>
      <c r="F133" s="68" t="s">
        <v>198</v>
      </c>
      <c r="G133" s="130" t="s">
        <v>256</v>
      </c>
      <c r="H133" s="134" t="s">
        <v>31</v>
      </c>
      <c r="I133" s="135">
        <v>30</v>
      </c>
      <c r="J133" s="36"/>
      <c r="N133" s="153"/>
      <c r="O133" s="147"/>
    </row>
    <row r="134" spans="5:15" s="132" customFormat="1" x14ac:dyDescent="0.25">
      <c r="E134" s="142" t="str">
        <f t="shared" ref="E134:E160" si="8">F134&amp;G134</f>
        <v>_202310/16 to 10/31</v>
      </c>
      <c r="F134" s="68" t="s">
        <v>198</v>
      </c>
      <c r="G134" s="130" t="s">
        <v>257</v>
      </c>
      <c r="H134" s="134" t="s">
        <v>33</v>
      </c>
      <c r="I134" s="135">
        <v>31</v>
      </c>
      <c r="J134" s="36"/>
      <c r="N134" s="153"/>
      <c r="O134" s="147"/>
    </row>
    <row r="135" spans="5:15" s="132" customFormat="1" x14ac:dyDescent="0.25">
      <c r="E135" s="142" t="str">
        <f t="shared" si="8"/>
        <v>_202311/16 to 11/30</v>
      </c>
      <c r="F135" s="68" t="s">
        <v>198</v>
      </c>
      <c r="G135" s="130" t="s">
        <v>258</v>
      </c>
      <c r="H135" s="134" t="s">
        <v>35</v>
      </c>
      <c r="I135" s="135">
        <v>30</v>
      </c>
      <c r="J135" s="36"/>
      <c r="N135" s="153"/>
      <c r="O135" s="147"/>
    </row>
    <row r="136" spans="5:15" s="132" customFormat="1" x14ac:dyDescent="0.25">
      <c r="E136" s="142" t="str">
        <f t="shared" si="8"/>
        <v>_202312/16 to 12/31</v>
      </c>
      <c r="F136" s="68" t="s">
        <v>198</v>
      </c>
      <c r="G136" s="130" t="s">
        <v>259</v>
      </c>
      <c r="H136" s="134" t="s">
        <v>37</v>
      </c>
      <c r="I136" s="135">
        <v>31</v>
      </c>
      <c r="J136" s="36"/>
      <c r="N136" s="153"/>
      <c r="O136" s="147"/>
    </row>
    <row r="137" spans="5:15" s="132" customFormat="1" x14ac:dyDescent="0.25">
      <c r="E137" s="142" t="str">
        <f t="shared" si="8"/>
        <v>_20241/16 to 1/31</v>
      </c>
      <c r="F137" s="68" t="s">
        <v>199</v>
      </c>
      <c r="G137" s="130" t="s">
        <v>247</v>
      </c>
      <c r="H137" s="134" t="s">
        <v>15</v>
      </c>
      <c r="I137" s="135">
        <v>31</v>
      </c>
      <c r="J137" s="36"/>
      <c r="N137" s="153"/>
      <c r="O137" s="147"/>
    </row>
    <row r="138" spans="5:15" s="132" customFormat="1" x14ac:dyDescent="0.25">
      <c r="E138" s="142" t="str">
        <f t="shared" si="8"/>
        <v>_20242/16 to 2/29</v>
      </c>
      <c r="F138" s="68" t="s">
        <v>199</v>
      </c>
      <c r="G138" s="146" t="s">
        <v>249</v>
      </c>
      <c r="H138" s="134" t="s">
        <v>17</v>
      </c>
      <c r="I138" s="135">
        <v>29</v>
      </c>
      <c r="J138" s="36"/>
      <c r="N138" s="153"/>
      <c r="O138" s="147"/>
    </row>
    <row r="139" spans="5:15" s="132" customFormat="1" x14ac:dyDescent="0.25">
      <c r="E139" s="142" t="str">
        <f t="shared" si="8"/>
        <v>_20243/16 to 3/31</v>
      </c>
      <c r="F139" s="68" t="s">
        <v>199</v>
      </c>
      <c r="G139" s="146" t="s">
        <v>250</v>
      </c>
      <c r="H139" s="134" t="s">
        <v>19</v>
      </c>
      <c r="I139" s="135">
        <v>31</v>
      </c>
      <c r="J139" s="36"/>
      <c r="N139" s="153"/>
      <c r="O139" s="147"/>
    </row>
    <row r="140" spans="5:15" s="132" customFormat="1" x14ac:dyDescent="0.25">
      <c r="E140" s="142" t="str">
        <f t="shared" si="8"/>
        <v>_20244/16 to 4/30</v>
      </c>
      <c r="F140" s="68" t="s">
        <v>199</v>
      </c>
      <c r="G140" s="146" t="s">
        <v>251</v>
      </c>
      <c r="H140" s="134" t="s">
        <v>21</v>
      </c>
      <c r="I140" s="135">
        <v>30</v>
      </c>
      <c r="J140" s="36"/>
      <c r="N140" s="153"/>
      <c r="O140" s="147"/>
    </row>
    <row r="141" spans="5:15" s="132" customFormat="1" x14ac:dyDescent="0.25">
      <c r="E141" s="142" t="str">
        <f t="shared" si="8"/>
        <v>_20245/16 to 5/31</v>
      </c>
      <c r="F141" s="68" t="s">
        <v>199</v>
      </c>
      <c r="G141" s="146" t="s">
        <v>252</v>
      </c>
      <c r="H141" s="134" t="s">
        <v>23</v>
      </c>
      <c r="I141" s="135">
        <v>31</v>
      </c>
      <c r="J141" s="36"/>
      <c r="N141" s="153"/>
      <c r="O141" s="147"/>
    </row>
    <row r="142" spans="5:15" s="132" customFormat="1" x14ac:dyDescent="0.25">
      <c r="E142" s="142" t="str">
        <f t="shared" si="8"/>
        <v>_20246/16 to 6/30</v>
      </c>
      <c r="F142" s="68" t="s">
        <v>199</v>
      </c>
      <c r="G142" s="146" t="s">
        <v>253</v>
      </c>
      <c r="H142" s="134" t="s">
        <v>25</v>
      </c>
      <c r="I142" s="135">
        <v>30</v>
      </c>
      <c r="J142" s="36"/>
      <c r="N142" s="153"/>
      <c r="O142" s="147"/>
    </row>
    <row r="143" spans="5:15" s="132" customFormat="1" x14ac:dyDescent="0.25">
      <c r="E143" s="142" t="str">
        <f t="shared" si="8"/>
        <v>_20247/16 to 7/31</v>
      </c>
      <c r="F143" s="68" t="s">
        <v>199</v>
      </c>
      <c r="G143" s="146" t="s">
        <v>254</v>
      </c>
      <c r="H143" s="134" t="s">
        <v>27</v>
      </c>
      <c r="I143" s="135">
        <v>31</v>
      </c>
      <c r="J143" s="36"/>
      <c r="N143" s="153"/>
      <c r="O143" s="147"/>
    </row>
    <row r="144" spans="5:15" s="132" customFormat="1" x14ac:dyDescent="0.25">
      <c r="E144" s="142" t="str">
        <f t="shared" si="8"/>
        <v>_20248/16 to 8/31</v>
      </c>
      <c r="F144" s="68" t="s">
        <v>199</v>
      </c>
      <c r="G144" s="146" t="s">
        <v>255</v>
      </c>
      <c r="H144" s="134" t="s">
        <v>29</v>
      </c>
      <c r="I144" s="135">
        <v>31</v>
      </c>
      <c r="J144" s="36"/>
      <c r="N144" s="153"/>
      <c r="O144" s="147"/>
    </row>
    <row r="145" spans="5:15" s="132" customFormat="1" x14ac:dyDescent="0.25">
      <c r="E145" s="142" t="str">
        <f t="shared" si="8"/>
        <v>_20249/16 to 9/30</v>
      </c>
      <c r="F145" s="68" t="s">
        <v>199</v>
      </c>
      <c r="G145" s="146" t="s">
        <v>256</v>
      </c>
      <c r="H145" s="134" t="s">
        <v>31</v>
      </c>
      <c r="I145" s="135">
        <v>30</v>
      </c>
      <c r="J145" s="36"/>
      <c r="N145" s="153"/>
      <c r="O145" s="147"/>
    </row>
    <row r="146" spans="5:15" s="132" customFormat="1" x14ac:dyDescent="0.25">
      <c r="E146" s="142" t="str">
        <f t="shared" si="8"/>
        <v>_202410/16 to 10/31</v>
      </c>
      <c r="F146" s="68" t="s">
        <v>199</v>
      </c>
      <c r="G146" s="146" t="s">
        <v>257</v>
      </c>
      <c r="H146" s="134" t="s">
        <v>33</v>
      </c>
      <c r="I146" s="135">
        <v>31</v>
      </c>
      <c r="J146" s="36"/>
      <c r="N146" s="153"/>
      <c r="O146" s="147"/>
    </row>
    <row r="147" spans="5:15" s="132" customFormat="1" x14ac:dyDescent="0.25">
      <c r="E147" s="142" t="str">
        <f t="shared" si="8"/>
        <v>_202411/16 to 11/30</v>
      </c>
      <c r="F147" s="68" t="s">
        <v>199</v>
      </c>
      <c r="G147" s="146" t="s">
        <v>258</v>
      </c>
      <c r="H147" s="134" t="s">
        <v>35</v>
      </c>
      <c r="I147" s="135">
        <v>30</v>
      </c>
      <c r="J147" s="36"/>
      <c r="N147" s="153"/>
      <c r="O147" s="147"/>
    </row>
    <row r="148" spans="5:15" s="132" customFormat="1" x14ac:dyDescent="0.25">
      <c r="E148" s="142" t="str">
        <f t="shared" si="8"/>
        <v>_202412/16 to 12/31</v>
      </c>
      <c r="F148" s="68" t="s">
        <v>199</v>
      </c>
      <c r="G148" s="146" t="s">
        <v>259</v>
      </c>
      <c r="H148" s="134" t="s">
        <v>37</v>
      </c>
      <c r="I148" s="135">
        <v>31</v>
      </c>
      <c r="J148" s="36"/>
      <c r="N148" s="153"/>
      <c r="O148" s="147"/>
    </row>
    <row r="149" spans="5:15" s="132" customFormat="1" x14ac:dyDescent="0.25">
      <c r="E149" s="142" t="str">
        <f t="shared" si="8"/>
        <v>_20251/16 to 1/31</v>
      </c>
      <c r="F149" s="68" t="s">
        <v>210</v>
      </c>
      <c r="G149" s="146" t="s">
        <v>247</v>
      </c>
      <c r="H149" s="134" t="s">
        <v>15</v>
      </c>
      <c r="I149" s="135">
        <v>31</v>
      </c>
      <c r="J149" s="36"/>
      <c r="N149" s="153"/>
      <c r="O149" s="147"/>
    </row>
    <row r="150" spans="5:15" s="132" customFormat="1" x14ac:dyDescent="0.25">
      <c r="E150" s="142" t="str">
        <f t="shared" si="8"/>
        <v>_20252/16 to 2/28</v>
      </c>
      <c r="F150" s="68" t="s">
        <v>210</v>
      </c>
      <c r="G150" s="146" t="s">
        <v>248</v>
      </c>
      <c r="H150" s="134" t="s">
        <v>17</v>
      </c>
      <c r="I150" s="135">
        <v>28</v>
      </c>
      <c r="J150" s="36"/>
      <c r="N150" s="153"/>
      <c r="O150" s="147"/>
    </row>
    <row r="151" spans="5:15" s="132" customFormat="1" x14ac:dyDescent="0.25">
      <c r="E151" s="142" t="str">
        <f t="shared" si="8"/>
        <v>_20253/16 to 3/31</v>
      </c>
      <c r="F151" s="68" t="s">
        <v>210</v>
      </c>
      <c r="G151" s="146" t="s">
        <v>250</v>
      </c>
      <c r="H151" s="134" t="s">
        <v>19</v>
      </c>
      <c r="I151" s="135">
        <v>31</v>
      </c>
      <c r="J151" s="36"/>
      <c r="N151" s="153"/>
      <c r="O151" s="147"/>
    </row>
    <row r="152" spans="5:15" s="132" customFormat="1" x14ac:dyDescent="0.25">
      <c r="E152" s="142" t="str">
        <f t="shared" si="8"/>
        <v>_20254/16 to 4/30</v>
      </c>
      <c r="F152" s="68" t="s">
        <v>210</v>
      </c>
      <c r="G152" s="146" t="s">
        <v>251</v>
      </c>
      <c r="H152" s="134" t="s">
        <v>21</v>
      </c>
      <c r="I152" s="135">
        <v>30</v>
      </c>
      <c r="J152" s="36"/>
      <c r="N152" s="153"/>
      <c r="O152" s="147"/>
    </row>
    <row r="153" spans="5:15" s="132" customFormat="1" x14ac:dyDescent="0.25">
      <c r="E153" s="142" t="str">
        <f t="shared" si="8"/>
        <v>_20255/16 to 5/31</v>
      </c>
      <c r="F153" s="68" t="s">
        <v>210</v>
      </c>
      <c r="G153" s="146" t="s">
        <v>252</v>
      </c>
      <c r="H153" s="134" t="s">
        <v>23</v>
      </c>
      <c r="I153" s="135">
        <v>31</v>
      </c>
      <c r="J153" s="36"/>
      <c r="N153" s="153"/>
      <c r="O153" s="147"/>
    </row>
    <row r="154" spans="5:15" s="132" customFormat="1" x14ac:dyDescent="0.25">
      <c r="E154" s="142" t="str">
        <f t="shared" si="8"/>
        <v>_20256/16 to 6/30</v>
      </c>
      <c r="F154" s="68" t="s">
        <v>210</v>
      </c>
      <c r="G154" s="146" t="s">
        <v>253</v>
      </c>
      <c r="H154" s="134" t="s">
        <v>25</v>
      </c>
      <c r="I154" s="135">
        <v>30</v>
      </c>
      <c r="J154" s="36"/>
      <c r="N154" s="153"/>
      <c r="O154" s="147"/>
    </row>
    <row r="155" spans="5:15" s="132" customFormat="1" x14ac:dyDescent="0.25">
      <c r="E155" s="142" t="str">
        <f t="shared" si="8"/>
        <v>_20257/16 to 7/31</v>
      </c>
      <c r="F155" s="68" t="s">
        <v>210</v>
      </c>
      <c r="G155" s="146" t="s">
        <v>254</v>
      </c>
      <c r="H155" s="134" t="s">
        <v>27</v>
      </c>
      <c r="I155" s="135">
        <v>31</v>
      </c>
      <c r="J155" s="36"/>
      <c r="N155" s="153"/>
      <c r="O155" s="147"/>
    </row>
    <row r="156" spans="5:15" s="132" customFormat="1" x14ac:dyDescent="0.25">
      <c r="E156" s="142" t="str">
        <f t="shared" si="8"/>
        <v>_20258/16 to 8/31</v>
      </c>
      <c r="F156" s="68" t="s">
        <v>210</v>
      </c>
      <c r="G156" s="146" t="s">
        <v>255</v>
      </c>
      <c r="H156" s="134" t="s">
        <v>29</v>
      </c>
      <c r="I156" s="135">
        <v>31</v>
      </c>
      <c r="J156" s="36"/>
      <c r="K156" s="21"/>
      <c r="L156" s="21"/>
      <c r="M156" s="21"/>
      <c r="N156" s="154"/>
      <c r="O156" s="147"/>
    </row>
    <row r="157" spans="5:15" s="132" customFormat="1" x14ac:dyDescent="0.25">
      <c r="E157" s="142" t="str">
        <f t="shared" si="8"/>
        <v>_20259/16 to 9/30</v>
      </c>
      <c r="F157" s="68" t="s">
        <v>210</v>
      </c>
      <c r="G157" s="146" t="s">
        <v>256</v>
      </c>
      <c r="H157" s="134" t="s">
        <v>31</v>
      </c>
      <c r="I157" s="135">
        <v>30</v>
      </c>
      <c r="J157" s="36"/>
      <c r="K157" s="21"/>
      <c r="L157" s="21"/>
      <c r="M157" s="21"/>
      <c r="N157" s="154"/>
      <c r="O157" s="147"/>
    </row>
    <row r="158" spans="5:15" s="132" customFormat="1" x14ac:dyDescent="0.25">
      <c r="E158" s="142" t="str">
        <f t="shared" si="8"/>
        <v>_202510/16 to 10/31</v>
      </c>
      <c r="F158" s="68" t="s">
        <v>210</v>
      </c>
      <c r="G158" s="146" t="s">
        <v>257</v>
      </c>
      <c r="H158" s="134" t="s">
        <v>33</v>
      </c>
      <c r="I158" s="135">
        <v>31</v>
      </c>
      <c r="J158" s="36"/>
      <c r="K158" s="21"/>
      <c r="L158" s="21"/>
      <c r="M158" s="21"/>
      <c r="N158" s="154"/>
      <c r="O158" s="147"/>
    </row>
    <row r="159" spans="5:15" s="132" customFormat="1" x14ac:dyDescent="0.25">
      <c r="E159" s="142" t="str">
        <f t="shared" si="8"/>
        <v>_202511/16 to 11/30</v>
      </c>
      <c r="F159" s="68" t="s">
        <v>210</v>
      </c>
      <c r="G159" s="146" t="s">
        <v>258</v>
      </c>
      <c r="H159" s="134" t="s">
        <v>35</v>
      </c>
      <c r="I159" s="135">
        <v>30</v>
      </c>
      <c r="J159" s="36"/>
      <c r="K159" s="21"/>
      <c r="L159" s="21"/>
      <c r="M159" s="21"/>
      <c r="N159" s="154"/>
      <c r="O159" s="147"/>
    </row>
    <row r="160" spans="5:15" s="132" customFormat="1" x14ac:dyDescent="0.25">
      <c r="E160" s="142" t="str">
        <f t="shared" si="8"/>
        <v>_202512/16 to 12/31</v>
      </c>
      <c r="F160" s="68" t="s">
        <v>210</v>
      </c>
      <c r="G160" s="146" t="s">
        <v>259</v>
      </c>
      <c r="H160" s="134" t="s">
        <v>37</v>
      </c>
      <c r="I160" s="135">
        <v>31</v>
      </c>
      <c r="J160" s="36"/>
      <c r="K160" s="21"/>
      <c r="L160" s="21"/>
      <c r="M160" s="21"/>
      <c r="N160" s="154"/>
      <c r="O160" s="147"/>
    </row>
    <row r="161" spans="5:15" s="132" customFormat="1" x14ac:dyDescent="0.25">
      <c r="E161" s="142" t="str">
        <f t="shared" ref="E161:E173" si="9">F161&amp;G161</f>
        <v>_20261/16 to 1/31</v>
      </c>
      <c r="F161" s="68" t="s">
        <v>211</v>
      </c>
      <c r="G161" s="146" t="s">
        <v>247</v>
      </c>
      <c r="H161" s="134" t="s">
        <v>15</v>
      </c>
      <c r="I161" s="135">
        <v>31</v>
      </c>
      <c r="J161" s="36"/>
      <c r="K161" s="21"/>
      <c r="L161" s="21"/>
      <c r="M161" s="21"/>
      <c r="N161" s="154"/>
      <c r="O161" s="147"/>
    </row>
    <row r="162" spans="5:15" s="132" customFormat="1" x14ac:dyDescent="0.25">
      <c r="E162" s="142" t="str">
        <f t="shared" si="9"/>
        <v>_20262/16 to 2/28</v>
      </c>
      <c r="F162" s="68" t="s">
        <v>211</v>
      </c>
      <c r="G162" s="146" t="s">
        <v>248</v>
      </c>
      <c r="H162" s="134" t="s">
        <v>17</v>
      </c>
      <c r="I162" s="135">
        <v>28</v>
      </c>
      <c r="J162" s="36"/>
      <c r="K162" s="21"/>
      <c r="L162" s="21"/>
      <c r="M162" s="21"/>
      <c r="N162" s="154"/>
      <c r="O162" s="147"/>
    </row>
    <row r="163" spans="5:15" s="132" customFormat="1" x14ac:dyDescent="0.25">
      <c r="E163" s="142" t="str">
        <f t="shared" si="9"/>
        <v>_20263/16 to 3/31</v>
      </c>
      <c r="F163" s="68" t="s">
        <v>211</v>
      </c>
      <c r="G163" s="146" t="s">
        <v>250</v>
      </c>
      <c r="H163" s="134" t="s">
        <v>19</v>
      </c>
      <c r="I163" s="135">
        <v>31</v>
      </c>
      <c r="J163" s="36"/>
      <c r="K163" s="21"/>
      <c r="L163" s="21"/>
      <c r="M163" s="21"/>
      <c r="N163" s="154"/>
      <c r="O163" s="147"/>
    </row>
    <row r="164" spans="5:15" s="132" customFormat="1" x14ac:dyDescent="0.25">
      <c r="E164" s="142" t="str">
        <f t="shared" si="9"/>
        <v>_20264/16 to 4/30</v>
      </c>
      <c r="F164" s="68" t="s">
        <v>211</v>
      </c>
      <c r="G164" s="146" t="s">
        <v>251</v>
      </c>
      <c r="H164" s="134" t="s">
        <v>21</v>
      </c>
      <c r="I164" s="135">
        <v>30</v>
      </c>
      <c r="J164" s="36"/>
      <c r="K164" s="21"/>
      <c r="L164" s="21"/>
      <c r="M164" s="21"/>
      <c r="N164" s="154"/>
      <c r="O164" s="147"/>
    </row>
    <row r="165" spans="5:15" s="132" customFormat="1" x14ac:dyDescent="0.25">
      <c r="E165" s="142" t="str">
        <f t="shared" si="9"/>
        <v>_20265/16 to 5/31</v>
      </c>
      <c r="F165" s="68" t="s">
        <v>211</v>
      </c>
      <c r="G165" s="146" t="s">
        <v>252</v>
      </c>
      <c r="H165" s="134" t="s">
        <v>23</v>
      </c>
      <c r="I165" s="135">
        <v>31</v>
      </c>
      <c r="J165" s="36"/>
      <c r="K165" s="21"/>
      <c r="L165" s="21"/>
      <c r="M165" s="21"/>
      <c r="N165" s="154"/>
      <c r="O165" s="147"/>
    </row>
    <row r="166" spans="5:15" s="132" customFormat="1" x14ac:dyDescent="0.25">
      <c r="E166" s="142" t="str">
        <f t="shared" si="9"/>
        <v>_20266/16 to 6/30</v>
      </c>
      <c r="F166" s="68" t="s">
        <v>211</v>
      </c>
      <c r="G166" s="146" t="s">
        <v>253</v>
      </c>
      <c r="H166" s="134" t="s">
        <v>25</v>
      </c>
      <c r="I166" s="135">
        <v>30</v>
      </c>
      <c r="J166" s="36"/>
      <c r="K166" s="21"/>
      <c r="L166" s="21"/>
      <c r="M166" s="21"/>
      <c r="N166" s="154"/>
      <c r="O166" s="147"/>
    </row>
    <row r="167" spans="5:15" s="132" customFormat="1" x14ac:dyDescent="0.25">
      <c r="E167" s="142" t="str">
        <f t="shared" si="9"/>
        <v>_20267/16 to 7/31</v>
      </c>
      <c r="F167" s="68" t="s">
        <v>211</v>
      </c>
      <c r="G167" s="146" t="s">
        <v>254</v>
      </c>
      <c r="H167" s="134" t="s">
        <v>27</v>
      </c>
      <c r="I167" s="135">
        <v>31</v>
      </c>
      <c r="J167" s="36"/>
      <c r="K167" s="21"/>
      <c r="L167" s="21"/>
      <c r="M167" s="21"/>
      <c r="N167" s="154"/>
      <c r="O167" s="147"/>
    </row>
    <row r="168" spans="5:15" s="132" customFormat="1" x14ac:dyDescent="0.25">
      <c r="E168" s="142" t="str">
        <f t="shared" si="9"/>
        <v>_20268/16 to 8/31</v>
      </c>
      <c r="F168" s="68" t="s">
        <v>211</v>
      </c>
      <c r="G168" s="146" t="s">
        <v>255</v>
      </c>
      <c r="H168" s="134" t="s">
        <v>29</v>
      </c>
      <c r="I168" s="135">
        <v>31</v>
      </c>
      <c r="J168" s="36"/>
      <c r="K168" s="21"/>
      <c r="L168" s="21"/>
      <c r="M168" s="21"/>
      <c r="N168" s="154"/>
      <c r="O168" s="147"/>
    </row>
    <row r="169" spans="5:15" s="132" customFormat="1" x14ac:dyDescent="0.25">
      <c r="E169" s="142" t="str">
        <f t="shared" si="9"/>
        <v>_20269/16 to 9/30</v>
      </c>
      <c r="F169" s="68" t="s">
        <v>211</v>
      </c>
      <c r="G169" s="146" t="s">
        <v>256</v>
      </c>
      <c r="H169" s="134" t="s">
        <v>31</v>
      </c>
      <c r="I169" s="135">
        <v>30</v>
      </c>
      <c r="J169" s="36"/>
      <c r="K169" s="21"/>
      <c r="L169" s="21"/>
      <c r="M169" s="21"/>
      <c r="N169" s="154"/>
      <c r="O169" s="147"/>
    </row>
    <row r="170" spans="5:15" s="132" customFormat="1" x14ac:dyDescent="0.25">
      <c r="E170" s="142" t="str">
        <f t="shared" si="9"/>
        <v>_202610/16 to 10/31</v>
      </c>
      <c r="F170" s="68" t="s">
        <v>211</v>
      </c>
      <c r="G170" s="146" t="s">
        <v>257</v>
      </c>
      <c r="H170" s="134" t="s">
        <v>33</v>
      </c>
      <c r="I170" s="135">
        <v>31</v>
      </c>
      <c r="J170" s="36"/>
      <c r="K170" s="21"/>
      <c r="L170" s="21"/>
      <c r="M170" s="21"/>
      <c r="N170" s="154"/>
      <c r="O170" s="147"/>
    </row>
    <row r="171" spans="5:15" s="132" customFormat="1" x14ac:dyDescent="0.25">
      <c r="E171" s="142" t="str">
        <f t="shared" si="9"/>
        <v>_202611/16 to 11/30</v>
      </c>
      <c r="F171" s="68" t="s">
        <v>211</v>
      </c>
      <c r="G171" s="146" t="s">
        <v>258</v>
      </c>
      <c r="H171" s="134" t="s">
        <v>35</v>
      </c>
      <c r="I171" s="135">
        <v>30</v>
      </c>
      <c r="J171" s="36"/>
      <c r="K171" s="21"/>
      <c r="L171" s="21"/>
      <c r="M171" s="21"/>
      <c r="N171" s="154"/>
      <c r="O171" s="147"/>
    </row>
    <row r="172" spans="5:15" s="132" customFormat="1" x14ac:dyDescent="0.25">
      <c r="E172" s="142" t="str">
        <f t="shared" si="9"/>
        <v>_202612/16 to 12/31</v>
      </c>
      <c r="F172" s="68" t="s">
        <v>211</v>
      </c>
      <c r="G172" s="146" t="s">
        <v>259</v>
      </c>
      <c r="H172" s="134" t="s">
        <v>37</v>
      </c>
      <c r="I172" s="135">
        <v>31</v>
      </c>
      <c r="J172" s="36"/>
      <c r="K172" s="21"/>
      <c r="L172" s="21"/>
      <c r="M172" s="21"/>
      <c r="N172" s="154"/>
      <c r="O172" s="147"/>
    </row>
    <row r="173" spans="5:15" s="132" customFormat="1" x14ac:dyDescent="0.25">
      <c r="E173" s="142" t="str">
        <f t="shared" si="9"/>
        <v>_20271/16 to 1/31</v>
      </c>
      <c r="F173" s="68" t="s">
        <v>212</v>
      </c>
      <c r="G173" s="146" t="s">
        <v>247</v>
      </c>
      <c r="H173" s="134" t="s">
        <v>15</v>
      </c>
      <c r="I173" s="135">
        <v>31</v>
      </c>
      <c r="J173" s="36"/>
      <c r="K173" s="21"/>
      <c r="L173" s="21"/>
      <c r="M173" s="21"/>
      <c r="N173" s="154"/>
      <c r="O173" s="147"/>
    </row>
    <row r="174" spans="5:15" s="132" customFormat="1" x14ac:dyDescent="0.25">
      <c r="E174" s="148"/>
      <c r="F174" s="21"/>
      <c r="G174" s="149"/>
      <c r="H174" s="21"/>
      <c r="I174" s="21"/>
      <c r="J174" s="36"/>
      <c r="K174" s="21"/>
      <c r="L174" s="21"/>
      <c r="M174" s="21"/>
      <c r="N174" s="154"/>
      <c r="O174" s="147"/>
    </row>
    <row r="175" spans="5:15" s="132" customFormat="1" x14ac:dyDescent="0.25">
      <c r="E175" s="148"/>
      <c r="F175" s="21"/>
      <c r="G175" s="149"/>
      <c r="H175" s="21"/>
      <c r="I175" s="21"/>
      <c r="J175" s="36"/>
      <c r="K175" s="21"/>
      <c r="L175" s="21"/>
      <c r="M175" s="21"/>
      <c r="N175" s="154"/>
      <c r="O175" s="147"/>
    </row>
    <row r="176" spans="5:15" s="132" customFormat="1" x14ac:dyDescent="0.25">
      <c r="E176" s="148"/>
      <c r="F176" s="21"/>
      <c r="G176" s="149"/>
      <c r="H176" s="21"/>
      <c r="I176" s="21"/>
      <c r="J176" s="36"/>
      <c r="K176" s="21"/>
      <c r="L176" s="21"/>
      <c r="M176" s="21"/>
      <c r="N176" s="154"/>
      <c r="O176" s="147"/>
    </row>
    <row r="177" spans="5:15" s="132" customFormat="1" x14ac:dyDescent="0.25">
      <c r="E177" s="148"/>
      <c r="F177" s="21"/>
      <c r="G177" s="149"/>
      <c r="H177" s="21"/>
      <c r="I177" s="21"/>
      <c r="J177" s="36"/>
      <c r="K177" s="21"/>
      <c r="L177" s="21"/>
      <c r="M177" s="21"/>
      <c r="N177" s="154"/>
      <c r="O177" s="147"/>
    </row>
    <row r="178" spans="5:15" s="132" customFormat="1" x14ac:dyDescent="0.25">
      <c r="E178" s="148"/>
      <c r="F178" s="21"/>
      <c r="G178" s="149"/>
      <c r="H178" s="21"/>
      <c r="I178" s="21"/>
      <c r="J178" s="36"/>
      <c r="K178" s="21"/>
      <c r="L178" s="21"/>
      <c r="M178" s="21"/>
      <c r="N178" s="154"/>
      <c r="O178" s="147"/>
    </row>
    <row r="179" spans="5:15" s="132" customFormat="1" x14ac:dyDescent="0.25">
      <c r="E179" s="148"/>
      <c r="F179" s="21"/>
      <c r="G179" s="149"/>
      <c r="H179" s="21"/>
      <c r="I179" s="21"/>
      <c r="J179" s="36"/>
      <c r="K179" s="21"/>
      <c r="L179" s="21"/>
      <c r="M179" s="21"/>
      <c r="N179" s="154"/>
      <c r="O179" s="147"/>
    </row>
    <row r="180" spans="5:15" s="132" customFormat="1" x14ac:dyDescent="0.25">
      <c r="E180" s="148"/>
      <c r="F180" s="21"/>
      <c r="G180" s="149"/>
      <c r="H180" s="21"/>
      <c r="I180" s="21"/>
      <c r="J180" s="36"/>
      <c r="K180" s="21"/>
      <c r="L180" s="21"/>
      <c r="M180" s="21"/>
      <c r="N180" s="154"/>
      <c r="O180" s="147"/>
    </row>
    <row r="181" spans="5:15" s="132" customFormat="1" x14ac:dyDescent="0.25">
      <c r="E181" s="148"/>
      <c r="F181" s="21"/>
      <c r="G181" s="149"/>
      <c r="H181" s="21"/>
      <c r="I181" s="21"/>
      <c r="J181" s="36"/>
      <c r="K181" s="21"/>
      <c r="L181" s="21"/>
      <c r="M181" s="21"/>
      <c r="N181" s="154"/>
      <c r="O181" s="147"/>
    </row>
    <row r="182" spans="5:15" s="132" customFormat="1" x14ac:dyDescent="0.25">
      <c r="E182" s="148"/>
      <c r="F182" s="21"/>
      <c r="G182" s="149"/>
      <c r="H182" s="21"/>
      <c r="I182" s="21"/>
      <c r="J182" s="36"/>
      <c r="K182" s="21"/>
      <c r="L182" s="21"/>
      <c r="M182" s="21"/>
      <c r="N182" s="154"/>
      <c r="O182" s="147"/>
    </row>
    <row r="183" spans="5:15" s="132" customFormat="1" x14ac:dyDescent="0.25">
      <c r="E183" s="148"/>
      <c r="F183" s="21"/>
      <c r="G183" s="149"/>
      <c r="H183" s="21"/>
      <c r="I183" s="21"/>
      <c r="J183" s="36"/>
      <c r="K183" s="21"/>
      <c r="L183" s="21"/>
      <c r="M183" s="21"/>
      <c r="N183" s="154"/>
      <c r="O183" s="147"/>
    </row>
    <row r="184" spans="5:15" s="132" customFormat="1" x14ac:dyDescent="0.25">
      <c r="E184" s="148"/>
      <c r="F184" s="21"/>
      <c r="G184" s="149"/>
      <c r="H184" s="21"/>
      <c r="I184" s="21"/>
      <c r="J184" s="36"/>
      <c r="K184" s="21"/>
      <c r="L184" s="21"/>
      <c r="M184" s="21"/>
      <c r="N184" s="154"/>
      <c r="O184" s="147"/>
    </row>
    <row r="185" spans="5:15" s="132" customFormat="1" x14ac:dyDescent="0.25">
      <c r="E185" s="148"/>
      <c r="F185" s="21"/>
      <c r="G185" s="149"/>
      <c r="H185" s="21"/>
      <c r="I185" s="21"/>
      <c r="J185" s="36"/>
      <c r="K185" s="21"/>
      <c r="L185" s="21"/>
      <c r="M185" s="21"/>
      <c r="N185" s="154"/>
      <c r="O185" s="147"/>
    </row>
    <row r="186" spans="5:15" s="132" customFormat="1" x14ac:dyDescent="0.25">
      <c r="E186" s="148"/>
      <c r="F186" s="21"/>
      <c r="G186" s="149"/>
      <c r="H186" s="21"/>
      <c r="I186" s="21"/>
      <c r="J186" s="36"/>
      <c r="K186" s="21"/>
      <c r="L186" s="21"/>
      <c r="M186" s="21"/>
      <c r="N186" s="154"/>
      <c r="O186" s="147"/>
    </row>
    <row r="187" spans="5:15" s="132" customFormat="1" x14ac:dyDescent="0.25">
      <c r="E187" s="148"/>
      <c r="F187" s="21"/>
      <c r="G187" s="149"/>
      <c r="H187" s="21"/>
      <c r="I187" s="21"/>
      <c r="J187" s="36"/>
      <c r="K187" s="21"/>
      <c r="L187" s="21"/>
      <c r="M187" s="21"/>
      <c r="N187" s="154"/>
      <c r="O187" s="147"/>
    </row>
    <row r="188" spans="5:15" s="132" customFormat="1" x14ac:dyDescent="0.25">
      <c r="E188" s="148"/>
      <c r="F188" s="21"/>
      <c r="G188" s="149"/>
      <c r="H188" s="21"/>
      <c r="I188" s="21"/>
      <c r="J188" s="36"/>
      <c r="K188" s="21"/>
      <c r="L188" s="21"/>
      <c r="M188" s="21"/>
      <c r="N188" s="154"/>
      <c r="O188" s="147"/>
    </row>
    <row r="189" spans="5:15" s="132" customFormat="1" x14ac:dyDescent="0.25">
      <c r="E189" s="148"/>
      <c r="F189" s="21"/>
      <c r="G189" s="149"/>
      <c r="H189" s="21"/>
      <c r="I189" s="21"/>
      <c r="J189" s="36"/>
      <c r="K189" s="21"/>
      <c r="L189" s="21"/>
      <c r="M189" s="21"/>
      <c r="N189" s="154"/>
      <c r="O189" s="147"/>
    </row>
    <row r="190" spans="5:15" s="132" customFormat="1" x14ac:dyDescent="0.25">
      <c r="E190" s="148"/>
      <c r="F190" s="21"/>
      <c r="G190" s="149"/>
      <c r="H190" s="21"/>
      <c r="I190" s="21"/>
      <c r="J190" s="36"/>
      <c r="K190" s="21"/>
      <c r="L190" s="21"/>
      <c r="M190" s="21"/>
      <c r="N190" s="154"/>
      <c r="O190" s="147"/>
    </row>
    <row r="191" spans="5:15" s="132" customFormat="1" x14ac:dyDescent="0.25">
      <c r="E191" s="148"/>
      <c r="F191" s="21"/>
      <c r="G191" s="149"/>
      <c r="H191" s="21"/>
      <c r="I191" s="21"/>
      <c r="J191" s="36"/>
      <c r="K191" s="21"/>
      <c r="L191" s="21"/>
      <c r="M191" s="21"/>
      <c r="N191" s="154"/>
      <c r="O191" s="147"/>
    </row>
    <row r="192" spans="5:15" s="132" customFormat="1" x14ac:dyDescent="0.25">
      <c r="E192" s="148"/>
      <c r="F192" s="21"/>
      <c r="G192" s="149"/>
      <c r="H192" s="21"/>
      <c r="I192" s="21"/>
      <c r="J192" s="36"/>
      <c r="K192" s="21"/>
      <c r="L192" s="21"/>
      <c r="M192" s="21"/>
      <c r="N192" s="154"/>
      <c r="O192" s="147"/>
    </row>
    <row r="193" spans="5:15" s="132" customFormat="1" x14ac:dyDescent="0.25">
      <c r="E193" s="148"/>
      <c r="F193" s="21"/>
      <c r="G193" s="149"/>
      <c r="H193" s="21"/>
      <c r="I193" s="21"/>
      <c r="J193" s="36"/>
      <c r="K193" s="21"/>
      <c r="L193" s="21"/>
      <c r="M193" s="21"/>
      <c r="N193" s="154"/>
      <c r="O193" s="147"/>
    </row>
    <row r="194" spans="5:15" s="132" customFormat="1" x14ac:dyDescent="0.25">
      <c r="E194" s="148"/>
      <c r="F194" s="21"/>
      <c r="G194" s="149"/>
      <c r="H194" s="21"/>
      <c r="I194" s="21"/>
      <c r="J194" s="36"/>
      <c r="K194" s="21"/>
      <c r="L194" s="21"/>
      <c r="M194" s="21"/>
      <c r="N194" s="154"/>
      <c r="O194" s="147"/>
    </row>
    <row r="195" spans="5:15" s="132" customFormat="1" x14ac:dyDescent="0.25">
      <c r="E195" s="148"/>
      <c r="F195" s="21"/>
      <c r="G195" s="149"/>
      <c r="H195" s="21"/>
      <c r="I195" s="21"/>
      <c r="J195" s="36"/>
      <c r="K195" s="21"/>
      <c r="L195" s="21"/>
      <c r="M195" s="21"/>
      <c r="N195" s="154"/>
      <c r="O195" s="147"/>
    </row>
    <row r="196" spans="5:15" s="132" customFormat="1" x14ac:dyDescent="0.25">
      <c r="E196" s="148"/>
      <c r="F196" s="21"/>
      <c r="G196" s="149"/>
      <c r="H196" s="21"/>
      <c r="I196" s="21"/>
      <c r="J196" s="36"/>
      <c r="K196" s="21"/>
      <c r="L196" s="21"/>
      <c r="M196" s="21"/>
      <c r="N196" s="154"/>
      <c r="O196" s="147"/>
    </row>
    <row r="197" spans="5:15" s="132" customFormat="1" x14ac:dyDescent="0.25">
      <c r="E197" s="148"/>
      <c r="F197" s="21"/>
      <c r="G197" s="149"/>
      <c r="H197" s="21"/>
      <c r="I197" s="21"/>
      <c r="J197" s="36"/>
      <c r="K197" s="21"/>
      <c r="L197" s="21"/>
      <c r="M197" s="21"/>
      <c r="N197" s="154"/>
      <c r="O197" s="147"/>
    </row>
    <row r="198" spans="5:15" s="132" customFormat="1" x14ac:dyDescent="0.25">
      <c r="E198" s="148"/>
      <c r="F198" s="21"/>
      <c r="G198" s="149"/>
      <c r="H198" s="21"/>
      <c r="I198" s="21"/>
      <c r="J198" s="36"/>
      <c r="K198" s="21"/>
      <c r="L198" s="21"/>
      <c r="M198" s="21"/>
      <c r="N198" s="154"/>
      <c r="O198" s="147"/>
    </row>
    <row r="199" spans="5:15" s="132" customFormat="1" x14ac:dyDescent="0.25">
      <c r="E199" s="148"/>
      <c r="F199" s="21"/>
      <c r="G199" s="149"/>
      <c r="H199" s="21"/>
      <c r="I199" s="21"/>
      <c r="J199" s="36"/>
      <c r="K199" s="21"/>
      <c r="L199" s="21"/>
      <c r="M199" s="21"/>
      <c r="N199" s="154"/>
      <c r="O199" s="147"/>
    </row>
    <row r="200" spans="5:15" s="132" customFormat="1" x14ac:dyDescent="0.25">
      <c r="E200" s="148"/>
      <c r="F200" s="21"/>
      <c r="G200" s="149"/>
      <c r="H200" s="21"/>
      <c r="I200" s="21"/>
      <c r="J200" s="36"/>
      <c r="K200" s="21"/>
      <c r="L200" s="21"/>
      <c r="M200" s="21"/>
      <c r="N200" s="154"/>
      <c r="O200" s="147"/>
    </row>
    <row r="201" spans="5:15" s="132" customFormat="1" x14ac:dyDescent="0.25">
      <c r="E201" s="148"/>
      <c r="F201" s="21"/>
      <c r="G201" s="149"/>
      <c r="H201" s="21"/>
      <c r="I201" s="21"/>
      <c r="J201" s="36"/>
      <c r="K201" s="21"/>
      <c r="L201" s="21"/>
      <c r="M201" s="21"/>
      <c r="N201" s="154"/>
      <c r="O201" s="147"/>
    </row>
    <row r="202" spans="5:15" s="132" customFormat="1" x14ac:dyDescent="0.25">
      <c r="E202" s="148"/>
      <c r="F202" s="21"/>
      <c r="G202" s="149"/>
      <c r="H202" s="21"/>
      <c r="I202" s="21"/>
      <c r="J202" s="36"/>
      <c r="K202" s="21"/>
      <c r="L202" s="21"/>
      <c r="M202" s="21"/>
      <c r="N202" s="154"/>
      <c r="O202" s="147"/>
    </row>
    <row r="203" spans="5:15" s="132" customFormat="1" x14ac:dyDescent="0.25">
      <c r="E203" s="148"/>
      <c r="F203" s="21"/>
      <c r="G203" s="149"/>
      <c r="H203" s="21"/>
      <c r="I203" s="21"/>
      <c r="J203" s="36"/>
      <c r="K203" s="21"/>
      <c r="L203" s="21"/>
      <c r="M203" s="21"/>
      <c r="N203" s="154"/>
      <c r="O203" s="147"/>
    </row>
    <row r="204" spans="5:15" s="132" customFormat="1" x14ac:dyDescent="0.25">
      <c r="E204" s="148"/>
      <c r="F204" s="21"/>
      <c r="G204" s="149"/>
      <c r="H204" s="21"/>
      <c r="I204" s="21"/>
      <c r="J204" s="36"/>
      <c r="K204" s="21"/>
      <c r="L204" s="21"/>
      <c r="M204" s="21"/>
      <c r="N204" s="154"/>
      <c r="O204" s="147"/>
    </row>
    <row r="205" spans="5:15" s="132" customFormat="1" x14ac:dyDescent="0.25">
      <c r="E205" s="148"/>
      <c r="F205" s="21"/>
      <c r="G205" s="149"/>
      <c r="H205" s="21"/>
      <c r="I205" s="21"/>
      <c r="J205" s="36"/>
      <c r="K205" s="21"/>
      <c r="L205" s="21"/>
      <c r="M205" s="21"/>
      <c r="N205" s="154"/>
      <c r="O205" s="147"/>
    </row>
    <row r="206" spans="5:15" s="132" customFormat="1" x14ac:dyDescent="0.25">
      <c r="E206" s="148"/>
      <c r="F206" s="21"/>
      <c r="G206" s="149"/>
      <c r="H206" s="21"/>
      <c r="I206" s="21"/>
      <c r="J206" s="36"/>
      <c r="K206" s="21"/>
      <c r="L206" s="21"/>
      <c r="M206" s="21"/>
      <c r="N206" s="154"/>
      <c r="O206" s="147"/>
    </row>
    <row r="207" spans="5:15" s="132" customFormat="1" x14ac:dyDescent="0.25">
      <c r="E207" s="148"/>
      <c r="F207" s="21"/>
      <c r="G207" s="149"/>
      <c r="H207" s="21"/>
      <c r="I207" s="21"/>
      <c r="J207" s="36"/>
      <c r="K207" s="21"/>
      <c r="L207" s="21"/>
      <c r="M207" s="21"/>
      <c r="N207" s="154"/>
      <c r="O207" s="147"/>
    </row>
    <row r="208" spans="5:15" s="132" customFormat="1" x14ac:dyDescent="0.25">
      <c r="E208" s="148"/>
      <c r="F208" s="21"/>
      <c r="G208" s="149"/>
      <c r="H208" s="21"/>
      <c r="I208" s="21"/>
      <c r="J208" s="36"/>
      <c r="K208" s="21"/>
      <c r="L208" s="21"/>
      <c r="M208" s="21"/>
      <c r="N208" s="154"/>
      <c r="O208" s="147"/>
    </row>
    <row r="209" spans="5:15" s="132" customFormat="1" x14ac:dyDescent="0.25">
      <c r="E209" s="148"/>
      <c r="F209" s="21"/>
      <c r="G209" s="149"/>
      <c r="H209" s="21"/>
      <c r="I209" s="21"/>
      <c r="J209" s="36"/>
      <c r="K209" s="21"/>
      <c r="L209" s="21"/>
      <c r="M209" s="21"/>
      <c r="N209" s="154"/>
      <c r="O209" s="147"/>
    </row>
    <row r="210" spans="5:15" s="132" customFormat="1" x14ac:dyDescent="0.25">
      <c r="E210" s="148"/>
      <c r="F210" s="21"/>
      <c r="G210" s="149"/>
      <c r="H210" s="21"/>
      <c r="I210" s="21"/>
      <c r="J210" s="36"/>
      <c r="K210" s="21"/>
      <c r="L210" s="21"/>
      <c r="M210" s="21"/>
      <c r="N210" s="154"/>
      <c r="O210" s="147"/>
    </row>
    <row r="211" spans="5:15" s="132" customFormat="1" x14ac:dyDescent="0.25">
      <c r="E211" s="148"/>
      <c r="F211" s="21"/>
      <c r="G211" s="149"/>
      <c r="H211" s="21"/>
      <c r="I211" s="21"/>
      <c r="J211" s="36"/>
      <c r="K211" s="21"/>
      <c r="L211" s="21"/>
      <c r="M211" s="21"/>
      <c r="N211" s="154"/>
      <c r="O211" s="147"/>
    </row>
    <row r="212" spans="5:15" s="132" customFormat="1" x14ac:dyDescent="0.25">
      <c r="E212" s="148"/>
      <c r="F212" s="21"/>
      <c r="G212" s="149"/>
      <c r="H212" s="21"/>
      <c r="I212" s="21"/>
      <c r="J212" s="36"/>
      <c r="K212" s="21"/>
      <c r="L212" s="21"/>
      <c r="M212" s="21"/>
      <c r="N212" s="154"/>
      <c r="O212" s="147"/>
    </row>
    <row r="213" spans="5:15" s="132" customFormat="1" x14ac:dyDescent="0.25">
      <c r="E213" s="148"/>
      <c r="F213" s="21"/>
      <c r="G213" s="149"/>
      <c r="H213" s="21"/>
      <c r="I213" s="21"/>
      <c r="J213" s="36"/>
      <c r="K213" s="21"/>
      <c r="L213" s="21"/>
      <c r="M213" s="21"/>
      <c r="N213" s="154"/>
      <c r="O213" s="147"/>
    </row>
    <row r="214" spans="5:15" s="132" customFormat="1" x14ac:dyDescent="0.25">
      <c r="E214" s="148"/>
      <c r="F214" s="21"/>
      <c r="G214" s="149"/>
      <c r="H214" s="21"/>
      <c r="I214" s="21"/>
      <c r="J214" s="36"/>
      <c r="K214" s="21"/>
      <c r="L214" s="21"/>
      <c r="M214" s="21"/>
      <c r="N214" s="154"/>
      <c r="O214" s="147"/>
    </row>
    <row r="215" spans="5:15" s="132" customFormat="1" x14ac:dyDescent="0.25">
      <c r="E215" s="148"/>
      <c r="F215" s="21"/>
      <c r="G215" s="149"/>
      <c r="H215" s="21"/>
      <c r="I215" s="21"/>
      <c r="J215" s="36"/>
      <c r="K215" s="21"/>
      <c r="L215" s="21"/>
      <c r="M215" s="21"/>
      <c r="N215" s="154"/>
      <c r="O215" s="147"/>
    </row>
    <row r="216" spans="5:15" s="132" customFormat="1" x14ac:dyDescent="0.25">
      <c r="E216" s="148"/>
      <c r="F216" s="21"/>
      <c r="G216" s="149"/>
      <c r="H216" s="21"/>
      <c r="I216" s="21"/>
      <c r="J216" s="36"/>
      <c r="K216" s="21"/>
      <c r="L216" s="21"/>
      <c r="M216" s="21"/>
      <c r="N216" s="154"/>
      <c r="O216" s="147"/>
    </row>
    <row r="217" spans="5:15" s="132" customFormat="1" x14ac:dyDescent="0.25">
      <c r="E217" s="148"/>
      <c r="F217" s="21"/>
      <c r="G217" s="149"/>
      <c r="H217" s="21"/>
      <c r="I217" s="21"/>
      <c r="J217" s="36"/>
      <c r="K217" s="21"/>
      <c r="L217" s="21"/>
      <c r="M217" s="21"/>
      <c r="N217" s="154"/>
      <c r="O217" s="147"/>
    </row>
    <row r="218" spans="5:15" s="132" customFormat="1" x14ac:dyDescent="0.25">
      <c r="E218" s="148"/>
      <c r="F218" s="21"/>
      <c r="G218" s="149"/>
      <c r="H218" s="21"/>
      <c r="I218" s="21"/>
      <c r="J218" s="36"/>
      <c r="K218" s="21"/>
      <c r="L218" s="21"/>
      <c r="M218" s="21"/>
      <c r="N218" s="154"/>
      <c r="O218" s="147"/>
    </row>
    <row r="219" spans="5:15" s="132" customFormat="1" x14ac:dyDescent="0.25">
      <c r="E219" s="148"/>
      <c r="F219" s="21"/>
      <c r="G219" s="149"/>
      <c r="H219" s="21"/>
      <c r="I219" s="21"/>
      <c r="J219" s="36"/>
      <c r="K219" s="21"/>
      <c r="L219" s="154"/>
      <c r="M219" s="150"/>
      <c r="N219" s="21"/>
      <c r="O219" s="147"/>
    </row>
    <row r="220" spans="5:15" s="132" customFormat="1" x14ac:dyDescent="0.25">
      <c r="E220" s="148"/>
      <c r="F220" s="21"/>
      <c r="G220" s="149"/>
      <c r="H220" s="21"/>
      <c r="I220" s="21"/>
      <c r="J220" s="36"/>
      <c r="K220" s="21"/>
      <c r="L220" s="21"/>
      <c r="M220" s="21"/>
      <c r="N220" s="154"/>
      <c r="O220" s="147"/>
    </row>
    <row r="221" spans="5:15" s="132" customFormat="1" x14ac:dyDescent="0.25">
      <c r="E221" s="148"/>
      <c r="F221" s="21"/>
      <c r="G221" s="149"/>
      <c r="H221" s="21"/>
      <c r="I221" s="21"/>
      <c r="J221" s="36"/>
      <c r="K221" s="21"/>
      <c r="L221" s="21"/>
      <c r="M221" s="21"/>
      <c r="N221" s="154"/>
      <c r="O221" s="147"/>
    </row>
    <row r="222" spans="5:15" s="132" customFormat="1" x14ac:dyDescent="0.25">
      <c r="E222" s="148"/>
      <c r="F222" s="21"/>
      <c r="G222" s="149"/>
      <c r="H222" s="21"/>
      <c r="I222" s="21"/>
      <c r="J222" s="36"/>
      <c r="K222" s="21"/>
      <c r="L222" s="21"/>
      <c r="M222" s="21"/>
      <c r="N222" s="154"/>
      <c r="O222" s="147"/>
    </row>
    <row r="223" spans="5:15" s="132" customFormat="1" x14ac:dyDescent="0.25">
      <c r="E223" s="148"/>
      <c r="F223" s="21"/>
      <c r="G223" s="149"/>
      <c r="H223" s="21"/>
      <c r="I223" s="21"/>
      <c r="J223" s="36"/>
      <c r="K223" s="21"/>
      <c r="L223" s="21"/>
      <c r="M223" s="21"/>
      <c r="N223" s="154"/>
      <c r="O223" s="147"/>
    </row>
    <row r="224" spans="5:15" s="132" customFormat="1" x14ac:dyDescent="0.25">
      <c r="E224" s="148"/>
      <c r="F224" s="21"/>
      <c r="G224" s="149"/>
      <c r="H224" s="21"/>
      <c r="I224" s="21"/>
      <c r="J224" s="36"/>
      <c r="K224" s="21"/>
      <c r="L224" s="21"/>
      <c r="M224" s="21"/>
      <c r="N224" s="154"/>
      <c r="O224" s="147"/>
    </row>
    <row r="225" spans="3:25" s="132" customFormat="1" x14ac:dyDescent="0.25">
      <c r="E225" s="148"/>
      <c r="F225" s="21"/>
      <c r="G225" s="149"/>
      <c r="H225" s="21"/>
      <c r="I225" s="21"/>
      <c r="J225" s="36"/>
      <c r="K225" s="21"/>
      <c r="L225" s="21"/>
      <c r="M225" s="21"/>
      <c r="N225" s="154"/>
      <c r="O225" s="147"/>
    </row>
    <row r="226" spans="3:25" s="132" customFormat="1" x14ac:dyDescent="0.25">
      <c r="E226" s="148"/>
      <c r="F226" s="21"/>
      <c r="G226" s="149"/>
      <c r="H226" s="21"/>
      <c r="I226" s="21"/>
      <c r="J226" s="36"/>
      <c r="K226" s="21"/>
      <c r="L226" s="21"/>
      <c r="M226" s="21"/>
      <c r="N226" s="154"/>
      <c r="O226" s="147"/>
    </row>
    <row r="227" spans="3:25" s="132" customFormat="1" x14ac:dyDescent="0.25">
      <c r="E227" s="148"/>
      <c r="F227" s="21"/>
      <c r="G227" s="149"/>
      <c r="H227" s="21"/>
      <c r="I227" s="21"/>
      <c r="J227" s="36"/>
      <c r="K227" s="21"/>
      <c r="L227" s="21"/>
      <c r="M227" s="21"/>
      <c r="N227" s="154"/>
      <c r="O227" s="147"/>
    </row>
    <row r="228" spans="3:25" s="132" customFormat="1" x14ac:dyDescent="0.25">
      <c r="E228" s="148"/>
      <c r="F228" s="21"/>
      <c r="G228" s="149"/>
      <c r="H228" s="21"/>
      <c r="I228" s="21"/>
      <c r="J228" s="36"/>
      <c r="K228" s="21"/>
      <c r="L228" s="21"/>
      <c r="M228" s="21"/>
      <c r="N228" s="154"/>
      <c r="O228" s="147"/>
    </row>
    <row r="229" spans="3:25" s="132" customFormat="1" x14ac:dyDescent="0.25">
      <c r="E229" s="148"/>
      <c r="F229" s="21"/>
      <c r="G229" s="149"/>
      <c r="H229" s="21"/>
      <c r="I229" s="21"/>
      <c r="J229" s="36"/>
      <c r="K229" s="21"/>
      <c r="L229" s="21"/>
      <c r="M229" s="21"/>
      <c r="N229" s="154"/>
      <c r="O229" s="147"/>
    </row>
    <row r="230" spans="3:25" s="132" customFormat="1" x14ac:dyDescent="0.25">
      <c r="E230" s="148"/>
      <c r="F230" s="21"/>
      <c r="G230" s="149"/>
      <c r="H230" s="21"/>
      <c r="I230" s="21"/>
      <c r="J230" s="36"/>
      <c r="K230" s="21"/>
      <c r="L230" s="21"/>
      <c r="M230" s="21"/>
      <c r="N230" s="154"/>
      <c r="O230" s="147"/>
    </row>
    <row r="231" spans="3:25" s="132" customFormat="1" x14ac:dyDescent="0.25">
      <c r="E231" s="148"/>
      <c r="F231" s="21"/>
      <c r="G231" s="149"/>
      <c r="H231" s="21"/>
      <c r="I231" s="21"/>
      <c r="J231" s="36"/>
      <c r="K231" s="21"/>
      <c r="L231" s="21"/>
      <c r="M231" s="21"/>
      <c r="N231" s="154"/>
      <c r="O231" s="147"/>
    </row>
    <row r="232" spans="3:25" s="132" customFormat="1" x14ac:dyDescent="0.25">
      <c r="E232" s="148"/>
      <c r="F232" s="21"/>
      <c r="G232" s="149"/>
      <c r="H232" s="21"/>
      <c r="I232" s="21"/>
      <c r="J232" s="36"/>
      <c r="K232" s="21"/>
      <c r="L232" s="21"/>
      <c r="M232" s="21"/>
      <c r="N232" s="154"/>
      <c r="O232" s="147"/>
    </row>
    <row r="233" spans="3:25" s="132" customFormat="1" x14ac:dyDescent="0.25">
      <c r="E233" s="148"/>
      <c r="F233" s="21"/>
      <c r="G233" s="149"/>
      <c r="H233" s="21"/>
      <c r="I233" s="21"/>
      <c r="J233" s="36"/>
      <c r="K233" s="21"/>
      <c r="L233" s="21"/>
      <c r="M233" s="21"/>
      <c r="N233" s="154"/>
      <c r="O233" s="147"/>
    </row>
    <row r="234" spans="3:25" s="132" customFormat="1" x14ac:dyDescent="0.25">
      <c r="C234" s="21"/>
      <c r="E234" s="148"/>
      <c r="F234" s="21"/>
      <c r="G234" s="149"/>
      <c r="H234" s="21"/>
      <c r="I234" s="21"/>
      <c r="J234" s="36"/>
      <c r="K234" s="21"/>
      <c r="L234" s="21"/>
      <c r="M234" s="21"/>
      <c r="N234" s="154"/>
      <c r="O234" s="147"/>
      <c r="X234" s="21"/>
      <c r="Y234" s="21"/>
    </row>
    <row r="235" spans="3:25" s="132" customFormat="1" x14ac:dyDescent="0.25">
      <c r="C235" s="21"/>
      <c r="E235" s="148"/>
      <c r="F235" s="21"/>
      <c r="G235" s="149"/>
      <c r="H235" s="21"/>
      <c r="I235" s="21"/>
      <c r="J235" s="36"/>
      <c r="K235" s="21"/>
      <c r="L235" s="21"/>
      <c r="M235" s="21"/>
      <c r="N235" s="154"/>
      <c r="O235" s="147"/>
      <c r="X235" s="21"/>
      <c r="Y235" s="21"/>
    </row>
    <row r="236" spans="3:25" s="132" customFormat="1" x14ac:dyDescent="0.25">
      <c r="C236" s="21"/>
      <c r="E236" s="148"/>
      <c r="F236" s="21"/>
      <c r="G236" s="149"/>
      <c r="H236" s="21"/>
      <c r="I236" s="21"/>
      <c r="J236" s="36"/>
      <c r="K236" s="21"/>
      <c r="L236" s="21"/>
      <c r="M236" s="21"/>
      <c r="N236" s="154"/>
      <c r="O236" s="147"/>
      <c r="X236" s="21"/>
      <c r="Y236" s="21"/>
    </row>
    <row r="237" spans="3:25" s="132" customFormat="1" x14ac:dyDescent="0.25">
      <c r="C237" s="21"/>
      <c r="E237" s="148"/>
      <c r="F237" s="21"/>
      <c r="G237" s="149"/>
      <c r="H237" s="21"/>
      <c r="I237" s="21"/>
      <c r="J237" s="36"/>
      <c r="K237" s="21"/>
      <c r="L237" s="21"/>
      <c r="M237" s="21"/>
      <c r="N237" s="154"/>
      <c r="O237" s="147"/>
      <c r="X237" s="21"/>
      <c r="Y237" s="21"/>
    </row>
    <row r="238" spans="3:25" s="132" customFormat="1" x14ac:dyDescent="0.25">
      <c r="C238" s="21"/>
      <c r="E238" s="148"/>
      <c r="F238" s="21"/>
      <c r="G238" s="149"/>
      <c r="H238" s="21"/>
      <c r="I238" s="21"/>
      <c r="J238" s="36"/>
      <c r="K238" s="21"/>
      <c r="L238" s="21"/>
      <c r="M238" s="21"/>
      <c r="N238" s="154"/>
      <c r="O238" s="147"/>
      <c r="X238" s="21"/>
      <c r="Y238" s="21"/>
    </row>
    <row r="239" spans="3:25" s="132" customFormat="1" x14ac:dyDescent="0.25">
      <c r="C239" s="21"/>
      <c r="E239" s="148"/>
      <c r="F239" s="21"/>
      <c r="G239" s="149"/>
      <c r="H239" s="21"/>
      <c r="I239" s="21"/>
      <c r="J239" s="36"/>
      <c r="K239" s="21"/>
      <c r="L239" s="21"/>
      <c r="M239" s="21"/>
      <c r="N239" s="154"/>
      <c r="O239" s="147"/>
      <c r="X239" s="21"/>
      <c r="Y239" s="21"/>
    </row>
    <row r="240" spans="3:25" x14ac:dyDescent="0.25">
      <c r="P240" s="132"/>
      <c r="Q240" s="132"/>
      <c r="R240" s="132"/>
      <c r="S240" s="132"/>
    </row>
    <row r="303" spans="10:15" x14ac:dyDescent="0.25">
      <c r="J303" s="21"/>
      <c r="O303" s="21"/>
    </row>
  </sheetData>
  <sheetProtection algorithmName="SHA-512" hashValue="afM8oRWPN3mZwohIeH34NWsYVG/hCvwgaLXNq6PbTgquu5/32xos+NBEtBSXr47kLhO3ziHEiSE4QW2CIVokLA==" saltValue="FFkDWFNYSWM44wVwoZjtfg==" spinCount="100000" sheet="1" objects="1" scenarios="1" selectLockedCells="1" selectUnlockedCells="1"/>
  <sortState xmlns:xlrd2="http://schemas.microsoft.com/office/spreadsheetml/2017/richdata2" ref="C2:C20">
    <sortCondition ref="C2:C20"/>
  </sortState>
  <phoneticPr fontId="1" type="noConversion"/>
  <pageMargins left="0.7" right="0.7" top="0.75" bottom="0.75" header="0.3" footer="0.3"/>
  <pageSetup orientation="portrait" r:id="rId1"/>
  <ignoredErrors>
    <ignoredError sqref="S21"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C31AB-C64E-4647-929C-A43D5976390D}">
  <sheetPr>
    <pageSetUpPr fitToPage="1"/>
  </sheetPr>
  <dimension ref="A1:C96"/>
  <sheetViews>
    <sheetView view="pageLayout" topLeftCell="A77" zoomScaleNormal="100" workbookViewId="0">
      <selection activeCell="A84" sqref="A84"/>
    </sheetView>
  </sheetViews>
  <sheetFormatPr defaultColWidth="9.140625" defaultRowHeight="15" x14ac:dyDescent="0.25"/>
  <cols>
    <col min="1" max="1" width="62.140625" style="6" customWidth="1"/>
    <col min="2" max="2" width="106.5703125" style="9" customWidth="1"/>
    <col min="3" max="3" width="38.28515625" style="1" customWidth="1"/>
    <col min="4" max="16384" width="9.140625" style="1"/>
  </cols>
  <sheetData>
    <row r="1" spans="1:3" ht="26.25" customHeight="1" x14ac:dyDescent="0.25">
      <c r="A1" s="316" t="s">
        <v>164</v>
      </c>
      <c r="B1" s="316"/>
      <c r="C1" s="316"/>
    </row>
    <row r="2" spans="1:3" x14ac:dyDescent="0.25">
      <c r="A2" s="314"/>
      <c r="B2" s="314"/>
      <c r="C2" s="314"/>
    </row>
    <row r="3" spans="1:3" ht="96.75" customHeight="1" x14ac:dyDescent="0.25">
      <c r="A3" s="317" t="s">
        <v>283</v>
      </c>
      <c r="B3" s="317"/>
      <c r="C3" s="317"/>
    </row>
    <row r="4" spans="1:3" x14ac:dyDescent="0.25">
      <c r="A4" s="314"/>
      <c r="B4" s="314"/>
      <c r="C4" s="314"/>
    </row>
    <row r="5" spans="1:3" ht="26.25" x14ac:dyDescent="0.25">
      <c r="A5" s="315" t="s">
        <v>127</v>
      </c>
      <c r="B5" s="315"/>
      <c r="C5" s="315"/>
    </row>
    <row r="6" spans="1:3" x14ac:dyDescent="0.25">
      <c r="A6" s="314"/>
      <c r="B6" s="314"/>
      <c r="C6" s="314"/>
    </row>
    <row r="7" spans="1:3" ht="30" x14ac:dyDescent="0.25">
      <c r="A7" s="24" t="s">
        <v>83</v>
      </c>
      <c r="B7" s="10" t="s">
        <v>84</v>
      </c>
      <c r="C7" s="5" t="s">
        <v>103</v>
      </c>
    </row>
    <row r="8" spans="1:3" x14ac:dyDescent="0.25">
      <c r="A8" s="8" t="s">
        <v>9</v>
      </c>
      <c r="B8" s="7" t="s">
        <v>85</v>
      </c>
      <c r="C8" s="25" t="s">
        <v>78</v>
      </c>
    </row>
    <row r="9" spans="1:3" x14ac:dyDescent="0.25">
      <c r="A9" s="8" t="s">
        <v>5</v>
      </c>
      <c r="B9" s="7" t="s">
        <v>86</v>
      </c>
      <c r="C9" s="25" t="s">
        <v>78</v>
      </c>
    </row>
    <row r="10" spans="1:3" ht="30" x14ac:dyDescent="0.25">
      <c r="A10" s="8" t="s">
        <v>6</v>
      </c>
      <c r="B10" s="7" t="s">
        <v>202</v>
      </c>
      <c r="C10" s="25" t="s">
        <v>78</v>
      </c>
    </row>
    <row r="11" spans="1:3" x14ac:dyDescent="0.25">
      <c r="A11" s="8" t="s">
        <v>69</v>
      </c>
      <c r="B11" s="7" t="s">
        <v>87</v>
      </c>
      <c r="C11" s="25" t="s">
        <v>78</v>
      </c>
    </row>
    <row r="12" spans="1:3" ht="30" x14ac:dyDescent="0.25">
      <c r="A12" s="8" t="s">
        <v>7</v>
      </c>
      <c r="B12" s="7" t="s">
        <v>101</v>
      </c>
      <c r="C12" s="25" t="s">
        <v>78</v>
      </c>
    </row>
    <row r="13" spans="1:3" ht="30" x14ac:dyDescent="0.25">
      <c r="A13" s="8" t="s">
        <v>279</v>
      </c>
      <c r="B13" s="7" t="s">
        <v>280</v>
      </c>
      <c r="C13" s="25" t="s">
        <v>78</v>
      </c>
    </row>
    <row r="14" spans="1:3" x14ac:dyDescent="0.25">
      <c r="A14" s="8" t="s">
        <v>260</v>
      </c>
      <c r="B14" s="306" t="s">
        <v>274</v>
      </c>
      <c r="C14" s="307" t="s">
        <v>78</v>
      </c>
    </row>
    <row r="15" spans="1:3" x14ac:dyDescent="0.25">
      <c r="A15" s="8" t="s">
        <v>261</v>
      </c>
      <c r="B15" s="306" t="s">
        <v>275</v>
      </c>
      <c r="C15" s="25" t="s">
        <v>78</v>
      </c>
    </row>
    <row r="16" spans="1:3" x14ac:dyDescent="0.25">
      <c r="B16" s="1"/>
      <c r="C16" s="3"/>
    </row>
    <row r="17" spans="1:3" ht="30" x14ac:dyDescent="0.25">
      <c r="A17" s="26" t="s">
        <v>89</v>
      </c>
      <c r="B17" s="10" t="s">
        <v>84</v>
      </c>
      <c r="C17" s="5" t="s">
        <v>103</v>
      </c>
    </row>
    <row r="18" spans="1:3" x14ac:dyDescent="0.25">
      <c r="A18" s="8" t="s">
        <v>88</v>
      </c>
      <c r="B18" s="312" t="s">
        <v>102</v>
      </c>
      <c r="C18" s="313" t="s">
        <v>78</v>
      </c>
    </row>
    <row r="19" spans="1:3" x14ac:dyDescent="0.25">
      <c r="A19" s="8" t="s">
        <v>8</v>
      </c>
      <c r="B19" s="312"/>
      <c r="C19" s="313"/>
    </row>
    <row r="20" spans="1:3" x14ac:dyDescent="0.25">
      <c r="A20" s="8" t="s">
        <v>4</v>
      </c>
      <c r="B20" s="312"/>
      <c r="C20" s="313"/>
    </row>
    <row r="21" spans="1:3" x14ac:dyDescent="0.25">
      <c r="B21" s="6"/>
      <c r="C21" s="6"/>
    </row>
    <row r="22" spans="1:3" ht="30" x14ac:dyDescent="0.25">
      <c r="A22" s="8" t="s">
        <v>83</v>
      </c>
      <c r="B22" s="10" t="s">
        <v>84</v>
      </c>
      <c r="C22" s="5" t="s">
        <v>103</v>
      </c>
    </row>
    <row r="23" spans="1:3" x14ac:dyDescent="0.25">
      <c r="A23" s="47" t="s">
        <v>72</v>
      </c>
      <c r="B23" s="7" t="s">
        <v>90</v>
      </c>
      <c r="C23" s="25" t="s">
        <v>79</v>
      </c>
    </row>
    <row r="24" spans="1:3" ht="30" x14ac:dyDescent="0.25">
      <c r="A24" s="48" t="s">
        <v>67</v>
      </c>
      <c r="B24" s="7" t="s">
        <v>129</v>
      </c>
      <c r="C24" s="25" t="s">
        <v>78</v>
      </c>
    </row>
    <row r="25" spans="1:3" x14ac:dyDescent="0.25">
      <c r="A25" s="48" t="s">
        <v>134</v>
      </c>
      <c r="B25" s="7" t="s">
        <v>139</v>
      </c>
      <c r="C25" s="25" t="s">
        <v>79</v>
      </c>
    </row>
    <row r="26" spans="1:3" ht="75" x14ac:dyDescent="0.25">
      <c r="A26" s="48" t="s">
        <v>132</v>
      </c>
      <c r="B26" s="7" t="s">
        <v>142</v>
      </c>
      <c r="C26" s="58" t="s">
        <v>208</v>
      </c>
    </row>
    <row r="27" spans="1:3" ht="45" customHeight="1" x14ac:dyDescent="0.25">
      <c r="A27" s="48" t="s">
        <v>44</v>
      </c>
      <c r="B27" s="33" t="s">
        <v>143</v>
      </c>
      <c r="C27" s="34" t="s">
        <v>78</v>
      </c>
    </row>
    <row r="28" spans="1:3" ht="30" customHeight="1" x14ac:dyDescent="0.25">
      <c r="A28" s="48" t="s">
        <v>136</v>
      </c>
      <c r="B28" s="33" t="s">
        <v>140</v>
      </c>
      <c r="C28" s="34" t="s">
        <v>79</v>
      </c>
    </row>
    <row r="29" spans="1:3" x14ac:dyDescent="0.25">
      <c r="A29" s="45"/>
      <c r="B29" s="11"/>
      <c r="C29" s="34"/>
    </row>
    <row r="30" spans="1:3" ht="49.5" customHeight="1" x14ac:dyDescent="0.25">
      <c r="A30" s="48" t="s">
        <v>137</v>
      </c>
      <c r="B30" s="62" t="s">
        <v>190</v>
      </c>
      <c r="C30" s="25" t="s">
        <v>79</v>
      </c>
    </row>
    <row r="31" spans="1:3" ht="78.75" customHeight="1" x14ac:dyDescent="0.25">
      <c r="A31" s="48" t="s">
        <v>58</v>
      </c>
      <c r="B31" s="7" t="s">
        <v>209</v>
      </c>
      <c r="C31" s="25" t="s">
        <v>79</v>
      </c>
    </row>
    <row r="32" spans="1:3" ht="105" x14ac:dyDescent="0.25">
      <c r="A32" s="48" t="s">
        <v>130</v>
      </c>
      <c r="B32" s="7" t="s">
        <v>144</v>
      </c>
      <c r="C32" s="25" t="s">
        <v>79</v>
      </c>
    </row>
    <row r="33" spans="1:3" x14ac:dyDescent="0.25">
      <c r="A33" s="48" t="s">
        <v>160</v>
      </c>
      <c r="B33" s="7" t="s">
        <v>159</v>
      </c>
      <c r="C33" s="25" t="s">
        <v>79</v>
      </c>
    </row>
    <row r="34" spans="1:3" ht="30" x14ac:dyDescent="0.25">
      <c r="A34" s="48" t="s">
        <v>135</v>
      </c>
      <c r="B34" s="7" t="s">
        <v>91</v>
      </c>
      <c r="C34" s="25" t="s">
        <v>79</v>
      </c>
    </row>
    <row r="35" spans="1:3" ht="30" x14ac:dyDescent="0.25">
      <c r="A35" s="48" t="s">
        <v>68</v>
      </c>
      <c r="B35" s="27" t="s">
        <v>141</v>
      </c>
      <c r="C35" s="25" t="s">
        <v>79</v>
      </c>
    </row>
    <row r="36" spans="1:3" ht="30" x14ac:dyDescent="0.25">
      <c r="A36" s="48" t="s">
        <v>263</v>
      </c>
      <c r="B36" s="50" t="s">
        <v>92</v>
      </c>
      <c r="C36" s="51" t="s">
        <v>79</v>
      </c>
    </row>
    <row r="37" spans="1:3" x14ac:dyDescent="0.25">
      <c r="A37" s="45"/>
      <c r="B37" s="165"/>
      <c r="C37" s="166"/>
    </row>
    <row r="38" spans="1:3" ht="30" x14ac:dyDescent="0.25">
      <c r="A38" s="48" t="s">
        <v>118</v>
      </c>
      <c r="B38" s="186" t="s">
        <v>117</v>
      </c>
      <c r="C38" s="187" t="s">
        <v>78</v>
      </c>
    </row>
    <row r="39" spans="1:3" x14ac:dyDescent="0.25">
      <c r="A39" s="48" t="s">
        <v>203</v>
      </c>
      <c r="B39" s="186" t="s">
        <v>113</v>
      </c>
      <c r="C39" s="187" t="s">
        <v>78</v>
      </c>
    </row>
    <row r="40" spans="1:3" ht="30" x14ac:dyDescent="0.25">
      <c r="A40" s="48" t="s">
        <v>204</v>
      </c>
      <c r="B40" s="186" t="s">
        <v>114</v>
      </c>
      <c r="C40" s="187" t="s">
        <v>78</v>
      </c>
    </row>
    <row r="41" spans="1:3" x14ac:dyDescent="0.25">
      <c r="A41" s="48" t="s">
        <v>205</v>
      </c>
      <c r="B41" s="186" t="s">
        <v>119</v>
      </c>
      <c r="C41" s="187" t="s">
        <v>78</v>
      </c>
    </row>
    <row r="42" spans="1:3" x14ac:dyDescent="0.25">
      <c r="A42" s="48" t="s">
        <v>206</v>
      </c>
      <c r="B42" s="186" t="s">
        <v>120</v>
      </c>
      <c r="C42" s="187" t="s">
        <v>78</v>
      </c>
    </row>
    <row r="43" spans="1:3" s="2" customFormat="1" x14ac:dyDescent="0.25">
      <c r="A43" s="45"/>
      <c r="B43" s="54"/>
      <c r="C43" s="55"/>
    </row>
    <row r="44" spans="1:3" ht="93" customHeight="1" x14ac:dyDescent="0.25">
      <c r="A44" s="48" t="s">
        <v>138</v>
      </c>
      <c r="B44" s="56" t="s">
        <v>145</v>
      </c>
      <c r="C44" s="57" t="s">
        <v>79</v>
      </c>
    </row>
    <row r="45" spans="1:3" s="2" customFormat="1" x14ac:dyDescent="0.25">
      <c r="A45" s="45"/>
      <c r="B45" s="54"/>
      <c r="C45" s="55"/>
    </row>
    <row r="46" spans="1:3" ht="91.5" customHeight="1" x14ac:dyDescent="0.25">
      <c r="A46" s="48" t="s">
        <v>163</v>
      </c>
      <c r="B46" s="56" t="s">
        <v>165</v>
      </c>
      <c r="C46" s="57" t="s">
        <v>79</v>
      </c>
    </row>
    <row r="47" spans="1:3" s="2" customFormat="1" x14ac:dyDescent="0.25">
      <c r="A47" s="189"/>
      <c r="B47" s="54"/>
      <c r="C47" s="55"/>
    </row>
    <row r="48" spans="1:3" ht="177.75" customHeight="1" x14ac:dyDescent="0.25">
      <c r="A48" s="48" t="s">
        <v>59</v>
      </c>
      <c r="B48" s="308" t="s">
        <v>282</v>
      </c>
      <c r="C48" s="309" t="s">
        <v>78</v>
      </c>
    </row>
    <row r="49" spans="1:3" ht="135" x14ac:dyDescent="0.25">
      <c r="A49" s="48" t="s">
        <v>66</v>
      </c>
      <c r="B49" s="50" t="s">
        <v>172</v>
      </c>
      <c r="C49" s="51" t="s">
        <v>78</v>
      </c>
    </row>
    <row r="50" spans="1:3" s="2" customFormat="1" x14ac:dyDescent="0.25">
      <c r="A50" s="45"/>
      <c r="B50" s="54"/>
      <c r="C50" s="55"/>
    </row>
    <row r="51" spans="1:3" ht="123" customHeight="1" x14ac:dyDescent="0.25">
      <c r="A51" s="49" t="s">
        <v>81</v>
      </c>
      <c r="B51" s="52" t="s">
        <v>156</v>
      </c>
      <c r="C51" s="53" t="s">
        <v>78</v>
      </c>
    </row>
    <row r="52" spans="1:3" ht="151.5" customHeight="1" x14ac:dyDescent="0.25">
      <c r="A52" s="49" t="s">
        <v>82</v>
      </c>
      <c r="B52" s="7" t="s">
        <v>152</v>
      </c>
      <c r="C52" s="25" t="s">
        <v>79</v>
      </c>
    </row>
    <row r="53" spans="1:3" ht="60.75" customHeight="1" x14ac:dyDescent="0.25">
      <c r="A53" s="48" t="s">
        <v>98</v>
      </c>
      <c r="B53" s="7" t="s">
        <v>157</v>
      </c>
      <c r="C53" s="25" t="s">
        <v>78</v>
      </c>
    </row>
    <row r="54" spans="1:3" ht="30" x14ac:dyDescent="0.25">
      <c r="A54" s="48" t="s">
        <v>264</v>
      </c>
      <c r="B54" s="7" t="s">
        <v>128</v>
      </c>
      <c r="C54" s="25" t="s">
        <v>78</v>
      </c>
    </row>
    <row r="55" spans="1:3" ht="30" x14ac:dyDescent="0.25">
      <c r="A55" s="84" t="s">
        <v>99</v>
      </c>
      <c r="B55" s="7" t="s">
        <v>158</v>
      </c>
      <c r="C55" s="25" t="s">
        <v>79</v>
      </c>
    </row>
    <row r="56" spans="1:3" ht="30" x14ac:dyDescent="0.25">
      <c r="A56" s="84" t="s">
        <v>276</v>
      </c>
      <c r="B56" s="7" t="s">
        <v>147</v>
      </c>
      <c r="C56" s="25" t="s">
        <v>78</v>
      </c>
    </row>
    <row r="57" spans="1:3" ht="30" x14ac:dyDescent="0.25">
      <c r="A57" s="84" t="s">
        <v>100</v>
      </c>
      <c r="B57" s="7" t="s">
        <v>146</v>
      </c>
      <c r="C57" s="25" t="s">
        <v>79</v>
      </c>
    </row>
    <row r="58" spans="1:3" x14ac:dyDescent="0.25">
      <c r="A58" s="84" t="s">
        <v>277</v>
      </c>
      <c r="B58" s="7" t="s">
        <v>153</v>
      </c>
      <c r="C58" s="25" t="s">
        <v>79</v>
      </c>
    </row>
    <row r="59" spans="1:3" x14ac:dyDescent="0.25">
      <c r="A59" s="49" t="s">
        <v>265</v>
      </c>
      <c r="B59" s="7" t="s">
        <v>148</v>
      </c>
      <c r="C59" s="25" t="s">
        <v>79</v>
      </c>
    </row>
    <row r="60" spans="1:3" x14ac:dyDescent="0.25">
      <c r="A60" s="49" t="s">
        <v>266</v>
      </c>
      <c r="B60" s="7" t="s">
        <v>149</v>
      </c>
      <c r="C60" s="25" t="s">
        <v>79</v>
      </c>
    </row>
    <row r="61" spans="1:3" x14ac:dyDescent="0.25">
      <c r="A61" s="48" t="s">
        <v>267</v>
      </c>
      <c r="B61" s="7" t="s">
        <v>150</v>
      </c>
      <c r="C61" s="25" t="s">
        <v>79</v>
      </c>
    </row>
    <row r="62" spans="1:3" ht="29.25" customHeight="1" x14ac:dyDescent="0.25">
      <c r="A62" s="48" t="s">
        <v>268</v>
      </c>
      <c r="B62" s="7" t="s">
        <v>151</v>
      </c>
      <c r="C62" s="25" t="s">
        <v>79</v>
      </c>
    </row>
    <row r="63" spans="1:3" ht="30" x14ac:dyDescent="0.25">
      <c r="A63" s="48" t="s">
        <v>269</v>
      </c>
      <c r="B63" s="7" t="s">
        <v>173</v>
      </c>
      <c r="C63" s="25" t="s">
        <v>78</v>
      </c>
    </row>
    <row r="64" spans="1:3" ht="45" x14ac:dyDescent="0.25">
      <c r="A64" s="48" t="s">
        <v>270</v>
      </c>
      <c r="B64" s="7" t="s">
        <v>174</v>
      </c>
      <c r="C64" s="25" t="s">
        <v>78</v>
      </c>
    </row>
    <row r="65" spans="1:3" x14ac:dyDescent="0.25">
      <c r="A65" s="45"/>
      <c r="B65" s="1"/>
    </row>
    <row r="66" spans="1:3" x14ac:dyDescent="0.25">
      <c r="A66" s="45" t="s">
        <v>286</v>
      </c>
      <c r="B66" s="1" t="s">
        <v>284</v>
      </c>
    </row>
    <row r="67" spans="1:3" ht="45" x14ac:dyDescent="0.25">
      <c r="A67" s="48" t="s">
        <v>281</v>
      </c>
      <c r="B67" s="50" t="s">
        <v>285</v>
      </c>
      <c r="C67" s="51" t="s">
        <v>78</v>
      </c>
    </row>
    <row r="68" spans="1:3" x14ac:dyDescent="0.25">
      <c r="A68" s="45"/>
      <c r="B68" s="54"/>
      <c r="C68" s="55"/>
    </row>
    <row r="69" spans="1:3" ht="135" x14ac:dyDescent="0.25">
      <c r="A69" s="48" t="s">
        <v>288</v>
      </c>
      <c r="B69" s="184" t="s">
        <v>291</v>
      </c>
      <c r="C69" s="185" t="s">
        <v>78</v>
      </c>
    </row>
    <row r="70" spans="1:3" ht="45" x14ac:dyDescent="0.25">
      <c r="A70" s="59" t="s">
        <v>171</v>
      </c>
      <c r="B70" s="52" t="s">
        <v>154</v>
      </c>
      <c r="C70" s="53" t="s">
        <v>78</v>
      </c>
    </row>
    <row r="71" spans="1:3" x14ac:dyDescent="0.25">
      <c r="A71" s="191"/>
      <c r="B71" s="183"/>
      <c r="C71" s="55"/>
    </row>
    <row r="72" spans="1:3" ht="30" x14ac:dyDescent="0.25">
      <c r="A72" s="48" t="s">
        <v>168</v>
      </c>
      <c r="B72" s="7" t="s">
        <v>155</v>
      </c>
      <c r="C72" s="25" t="s">
        <v>78</v>
      </c>
    </row>
    <row r="73" spans="1:3" ht="30" x14ac:dyDescent="0.25">
      <c r="A73" s="48" t="s">
        <v>167</v>
      </c>
      <c r="B73" s="7" t="s">
        <v>175</v>
      </c>
      <c r="C73" s="25" t="s">
        <v>79</v>
      </c>
    </row>
    <row r="74" spans="1:3" ht="30" x14ac:dyDescent="0.25">
      <c r="A74" s="48" t="s">
        <v>271</v>
      </c>
      <c r="B74" s="33" t="s">
        <v>176</v>
      </c>
      <c r="C74" s="185" t="s">
        <v>78</v>
      </c>
    </row>
    <row r="75" spans="1:3" x14ac:dyDescent="0.25">
      <c r="A75" s="189"/>
      <c r="B75" s="183"/>
      <c r="C75" s="192"/>
    </row>
    <row r="76" spans="1:3" ht="30" x14ac:dyDescent="0.25">
      <c r="A76" s="48" t="s">
        <v>200</v>
      </c>
      <c r="B76" s="31" t="s">
        <v>125</v>
      </c>
      <c r="C76" s="185" t="s">
        <v>78</v>
      </c>
    </row>
    <row r="77" spans="1:3" ht="30" x14ac:dyDescent="0.25">
      <c r="A77" s="48" t="s">
        <v>201</v>
      </c>
      <c r="B77" s="31" t="s">
        <v>126</v>
      </c>
      <c r="C77" s="185" t="s">
        <v>78</v>
      </c>
    </row>
    <row r="78" spans="1:3" x14ac:dyDescent="0.25">
      <c r="A78" s="189"/>
      <c r="B78" s="183"/>
      <c r="C78" s="192"/>
    </row>
    <row r="79" spans="1:3" x14ac:dyDescent="0.25">
      <c r="A79" s="47" t="s">
        <v>207</v>
      </c>
      <c r="B79" s="7" t="s">
        <v>104</v>
      </c>
      <c r="C79" s="25" t="s">
        <v>79</v>
      </c>
    </row>
    <row r="80" spans="1:3" x14ac:dyDescent="0.25">
      <c r="A80" s="28" t="s">
        <v>73</v>
      </c>
      <c r="B80" s="7" t="s">
        <v>105</v>
      </c>
      <c r="C80" s="25" t="s">
        <v>79</v>
      </c>
    </row>
    <row r="81" spans="1:3" x14ac:dyDescent="0.25">
      <c r="A81" s="28" t="s">
        <v>74</v>
      </c>
      <c r="B81" s="7" t="s">
        <v>105</v>
      </c>
      <c r="C81" s="25" t="s">
        <v>79</v>
      </c>
    </row>
    <row r="82" spans="1:3" x14ac:dyDescent="0.25">
      <c r="A82" s="28" t="s">
        <v>109</v>
      </c>
      <c r="B82" s="7" t="s">
        <v>106</v>
      </c>
      <c r="C82" s="25" t="s">
        <v>78</v>
      </c>
    </row>
    <row r="83" spans="1:3" x14ac:dyDescent="0.25">
      <c r="A83" s="11" t="s">
        <v>75</v>
      </c>
      <c r="B83" s="7" t="s">
        <v>107</v>
      </c>
      <c r="C83" s="25" t="s">
        <v>78</v>
      </c>
    </row>
    <row r="84" spans="1:3" ht="30" x14ac:dyDescent="0.25">
      <c r="A84" s="97" t="s">
        <v>294</v>
      </c>
      <c r="B84" s="7" t="s">
        <v>110</v>
      </c>
      <c r="C84" s="25" t="s">
        <v>79</v>
      </c>
    </row>
    <row r="85" spans="1:3" ht="45" x14ac:dyDescent="0.25">
      <c r="A85" s="48" t="s">
        <v>76</v>
      </c>
      <c r="B85" s="7" t="s">
        <v>192</v>
      </c>
      <c r="C85" s="25" t="s">
        <v>79</v>
      </c>
    </row>
    <row r="86" spans="1:3" ht="30" x14ac:dyDescent="0.25">
      <c r="A86" s="97" t="s">
        <v>293</v>
      </c>
      <c r="B86" s="7" t="s">
        <v>111</v>
      </c>
      <c r="C86" s="25" t="s">
        <v>79</v>
      </c>
    </row>
    <row r="87" spans="1:3" x14ac:dyDescent="0.25">
      <c r="A87" s="32"/>
      <c r="B87" s="32"/>
      <c r="C87" s="32"/>
    </row>
    <row r="88" spans="1:3" x14ac:dyDescent="0.25">
      <c r="A88" s="32"/>
      <c r="B88" s="32"/>
      <c r="C88" s="32"/>
    </row>
    <row r="89" spans="1:3" ht="26.25" customHeight="1" x14ac:dyDescent="0.25">
      <c r="A89" s="315" t="s">
        <v>166</v>
      </c>
      <c r="B89" s="315"/>
      <c r="C89" s="315"/>
    </row>
    <row r="90" spans="1:3" x14ac:dyDescent="0.25">
      <c r="A90" s="8" t="s">
        <v>112</v>
      </c>
      <c r="B90" s="10" t="s">
        <v>93</v>
      </c>
      <c r="C90" s="29" t="s">
        <v>84</v>
      </c>
    </row>
    <row r="91" spans="1:3" ht="45" x14ac:dyDescent="0.25">
      <c r="A91" s="310">
        <v>3</v>
      </c>
      <c r="B91" s="12" t="s">
        <v>48</v>
      </c>
      <c r="C91" s="30" t="s">
        <v>122</v>
      </c>
    </row>
    <row r="92" spans="1:3" ht="30" x14ac:dyDescent="0.25">
      <c r="A92" s="311">
        <v>4</v>
      </c>
      <c r="B92" s="4" t="s">
        <v>49</v>
      </c>
      <c r="C92" s="30" t="s">
        <v>115</v>
      </c>
    </row>
    <row r="93" spans="1:3" ht="45" x14ac:dyDescent="0.25">
      <c r="A93" s="311"/>
      <c r="B93" s="4" t="s">
        <v>50</v>
      </c>
      <c r="C93" s="30" t="s">
        <v>116</v>
      </c>
    </row>
    <row r="94" spans="1:3" ht="45" x14ac:dyDescent="0.25">
      <c r="A94" s="310">
        <v>7</v>
      </c>
      <c r="B94" s="12" t="s">
        <v>52</v>
      </c>
      <c r="C94" s="30" t="s">
        <v>121</v>
      </c>
    </row>
    <row r="95" spans="1:3" ht="75" x14ac:dyDescent="0.25">
      <c r="A95" s="311">
        <v>8</v>
      </c>
      <c r="B95" s="4" t="s">
        <v>53</v>
      </c>
      <c r="C95" s="30" t="s">
        <v>123</v>
      </c>
    </row>
    <row r="96" spans="1:3" ht="45" x14ac:dyDescent="0.25">
      <c r="A96" s="311"/>
      <c r="B96" s="4" t="s">
        <v>54</v>
      </c>
      <c r="C96" s="30" t="s">
        <v>124</v>
      </c>
    </row>
  </sheetData>
  <sheetProtection algorithmName="SHA-512" hashValue="qwGqSYs51WAVx2z+e/8+5LSTkXggte/Hvgi0EPeifb728vMTXS1SsV6b889BQFAqDrjGBh4vdmF6jWw9wk+I8w==" saltValue="8gGr2Uhu2PsiQkoCfzeMvQ==" spinCount="100000" sheet="1" selectLockedCells="1" selectUnlockedCells="1"/>
  <mergeCells count="11">
    <mergeCell ref="A1:C1"/>
    <mergeCell ref="A2:C2"/>
    <mergeCell ref="A3:C3"/>
    <mergeCell ref="A4:C4"/>
    <mergeCell ref="A5:C5"/>
    <mergeCell ref="A92:A93"/>
    <mergeCell ref="A95:A96"/>
    <mergeCell ref="B18:B20"/>
    <mergeCell ref="C18:C20"/>
    <mergeCell ref="A6:C6"/>
    <mergeCell ref="A89:C89"/>
  </mergeCells>
  <printOptions horizontalCentered="1" verticalCentered="1" gridLines="1"/>
  <pageMargins left="0.5" right="0.5" top="0.5" bottom="0.5" header="0.25" footer="0.25"/>
  <pageSetup scale="46" fitToHeight="0" orientation="portrait" r:id="rId1"/>
  <headerFooter>
    <oddHeader>&amp;L&amp;"Roboto,Regular"&amp;8DEPARTMENT OF CHILDREN AND FAMILIES
Division of Family and Economic Security</oddHeader>
    <oddFooter>&amp;L&amp;"Roboto,Regular"&amp;8DCF-F-5223-E (R. 03/2026)&amp;R&amp;P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D51AC-AD49-404A-BD4B-76510572A4C0}">
  <sheetPr codeName="Sheet5">
    <pageSetUpPr fitToPage="1"/>
  </sheetPr>
  <dimension ref="A1:AK75"/>
  <sheetViews>
    <sheetView zoomScaleNormal="100" zoomScaleSheetLayoutView="90" workbookViewId="0">
      <pane xSplit="1" ySplit="11" topLeftCell="B71" activePane="bottomRight" state="frozen"/>
      <selection pane="topRight" activeCell="B1" sqref="B1"/>
      <selection pane="bottomLeft" activeCell="A11" sqref="A11"/>
      <selection pane="bottomRight" activeCell="B74" sqref="B74"/>
    </sheetView>
  </sheetViews>
  <sheetFormatPr defaultColWidth="9.140625" defaultRowHeight="15" x14ac:dyDescent="0.25"/>
  <cols>
    <col min="1" max="1" width="49.42578125" style="45" customWidth="1"/>
    <col min="2" max="2" width="15.7109375" style="20" customWidth="1"/>
    <col min="3" max="3" width="17.28515625" style="20" bestFit="1" customWidth="1"/>
    <col min="4" max="4" width="1.7109375" style="20" customWidth="1"/>
    <col min="5" max="6" width="15.5703125" style="20" bestFit="1" customWidth="1"/>
    <col min="7" max="7" width="1.7109375" style="20" customWidth="1"/>
    <col min="8" max="9" width="15.5703125" style="20" bestFit="1" customWidth="1"/>
    <col min="10" max="10" width="1.7109375" style="20" customWidth="1"/>
    <col min="11" max="12" width="15.5703125" style="20" bestFit="1" customWidth="1"/>
    <col min="13" max="13" width="1.7109375" style="20" customWidth="1"/>
    <col min="14" max="15" width="15.5703125" style="20" bestFit="1" customWidth="1"/>
    <col min="16" max="16" width="1.7109375" style="20" customWidth="1"/>
    <col min="17" max="18" width="15.5703125" style="20" bestFit="1" customWidth="1"/>
    <col min="19" max="19" width="1.7109375" style="20" customWidth="1"/>
    <col min="20" max="21" width="15.5703125" style="20" bestFit="1" customWidth="1"/>
    <col min="22" max="22" width="1.7109375" style="20" customWidth="1"/>
    <col min="23" max="24" width="15.5703125" style="20" bestFit="1" customWidth="1"/>
    <col min="25" max="25" width="1.7109375" style="20" customWidth="1"/>
    <col min="26" max="27" width="15.5703125" style="20" bestFit="1" customWidth="1"/>
    <col min="28" max="28" width="1.7109375" style="20" customWidth="1"/>
    <col min="29" max="30" width="15.5703125" style="20" bestFit="1" customWidth="1"/>
    <col min="31" max="31" width="1.7109375" style="20" customWidth="1"/>
    <col min="32" max="33" width="15.5703125" style="20" bestFit="1" customWidth="1"/>
    <col min="34" max="34" width="1.7109375" style="20" customWidth="1"/>
    <col min="35" max="36" width="15.5703125" style="20" bestFit="1" customWidth="1"/>
    <col min="37" max="16384" width="9.140625" style="20"/>
  </cols>
  <sheetData>
    <row r="1" spans="1:37" x14ac:dyDescent="0.25">
      <c r="A1" s="47" t="s">
        <v>9</v>
      </c>
      <c r="B1" s="324" t="s">
        <v>47</v>
      </c>
      <c r="C1" s="324"/>
      <c r="D1" s="324"/>
      <c r="E1" s="324"/>
      <c r="F1" s="325"/>
      <c r="G1" s="157"/>
    </row>
    <row r="2" spans="1:37" x14ac:dyDescent="0.25">
      <c r="A2" s="47" t="s">
        <v>5</v>
      </c>
      <c r="B2" s="326" t="s">
        <v>47</v>
      </c>
      <c r="C2" s="326"/>
      <c r="D2" s="326"/>
      <c r="E2" s="326"/>
      <c r="F2" s="321"/>
      <c r="G2" s="158"/>
    </row>
    <row r="3" spans="1:37" x14ac:dyDescent="0.25">
      <c r="A3" s="47" t="s">
        <v>6</v>
      </c>
      <c r="B3" s="327" t="s">
        <v>47</v>
      </c>
      <c r="C3" s="327"/>
      <c r="D3" s="327"/>
      <c r="E3" s="327"/>
      <c r="F3" s="328"/>
      <c r="G3" s="159"/>
    </row>
    <row r="4" spans="1:37" x14ac:dyDescent="0.25">
      <c r="A4" s="47" t="s">
        <v>69</v>
      </c>
      <c r="B4" s="326" t="s">
        <v>47</v>
      </c>
      <c r="C4" s="326"/>
      <c r="D4" s="326"/>
      <c r="E4" s="326"/>
      <c r="F4" s="321"/>
      <c r="G4" s="158"/>
    </row>
    <row r="5" spans="1:37" ht="30" x14ac:dyDescent="0.25">
      <c r="A5" s="47" t="s">
        <v>7</v>
      </c>
      <c r="B5" s="326" t="s">
        <v>47</v>
      </c>
      <c r="C5" s="326"/>
      <c r="D5" s="326"/>
      <c r="E5" s="326"/>
      <c r="F5" s="321"/>
      <c r="G5" s="158"/>
    </row>
    <row r="6" spans="1:37" x14ac:dyDescent="0.25">
      <c r="A6" s="47" t="s">
        <v>279</v>
      </c>
      <c r="B6" s="318" t="s">
        <v>278</v>
      </c>
      <c r="C6" s="318"/>
      <c r="D6" s="318"/>
      <c r="E6" s="318"/>
      <c r="F6" s="319"/>
      <c r="G6" s="160"/>
    </row>
    <row r="7" spans="1:37" x14ac:dyDescent="0.25">
      <c r="A7" s="47" t="s">
        <v>260</v>
      </c>
      <c r="B7" s="321" t="s">
        <v>47</v>
      </c>
      <c r="C7" s="322"/>
      <c r="D7" s="322"/>
      <c r="E7" s="322"/>
      <c r="F7" s="322"/>
      <c r="G7" s="160"/>
    </row>
    <row r="8" spans="1:37" ht="15" customHeight="1" x14ac:dyDescent="0.25">
      <c r="A8" s="47" t="s">
        <v>261</v>
      </c>
      <c r="B8" s="321" t="s">
        <v>47</v>
      </c>
      <c r="C8" s="322"/>
      <c r="D8" s="322"/>
      <c r="E8" s="322"/>
      <c r="F8" s="322"/>
      <c r="G8" s="158"/>
    </row>
    <row r="10" spans="1:37" x14ac:dyDescent="0.25">
      <c r="B10" s="320" t="s">
        <v>60</v>
      </c>
      <c r="C10" s="320"/>
      <c r="D10" s="320"/>
      <c r="E10" s="320"/>
      <c r="F10" s="320"/>
      <c r="G10" s="63"/>
      <c r="H10" s="320" t="s">
        <v>61</v>
      </c>
      <c r="I10" s="320"/>
      <c r="J10" s="320"/>
      <c r="K10" s="320"/>
      <c r="L10" s="320"/>
      <c r="M10" s="63"/>
      <c r="N10" s="320" t="s">
        <v>62</v>
      </c>
      <c r="O10" s="320"/>
      <c r="P10" s="320"/>
      <c r="Q10" s="320"/>
      <c r="R10" s="320"/>
      <c r="S10" s="63"/>
      <c r="T10" s="320" t="s">
        <v>63</v>
      </c>
      <c r="U10" s="320"/>
      <c r="V10" s="320"/>
      <c r="W10" s="320"/>
      <c r="X10" s="320"/>
      <c r="Y10" s="63"/>
      <c r="Z10" s="320" t="s">
        <v>64</v>
      </c>
      <c r="AA10" s="320"/>
      <c r="AB10" s="320"/>
      <c r="AC10" s="320"/>
      <c r="AD10" s="320"/>
      <c r="AE10" s="63"/>
      <c r="AF10" s="320" t="s">
        <v>65</v>
      </c>
      <c r="AG10" s="320"/>
      <c r="AH10" s="320"/>
      <c r="AI10" s="320"/>
      <c r="AJ10" s="320"/>
    </row>
    <row r="11" spans="1:37" x14ac:dyDescent="0.25">
      <c r="A11" s="47" t="s">
        <v>72</v>
      </c>
      <c r="B11" s="128" t="s">
        <v>8</v>
      </c>
      <c r="C11" s="101" t="s">
        <v>4</v>
      </c>
      <c r="D11" s="35"/>
      <c r="E11" s="100" t="s">
        <v>8</v>
      </c>
      <c r="F11" s="101" t="s">
        <v>4</v>
      </c>
      <c r="G11" s="35"/>
      <c r="H11" s="100" t="s">
        <v>8</v>
      </c>
      <c r="I11" s="101" t="s">
        <v>4</v>
      </c>
      <c r="J11" s="35"/>
      <c r="K11" s="100" t="s">
        <v>8</v>
      </c>
      <c r="L11" s="101" t="s">
        <v>4</v>
      </c>
      <c r="M11" s="35"/>
      <c r="N11" s="100" t="s">
        <v>8</v>
      </c>
      <c r="O11" s="101" t="s">
        <v>4</v>
      </c>
      <c r="P11" s="35"/>
      <c r="Q11" s="100" t="s">
        <v>8</v>
      </c>
      <c r="R11" s="101" t="s">
        <v>4</v>
      </c>
      <c r="S11" s="35"/>
      <c r="T11" s="100" t="s">
        <v>8</v>
      </c>
      <c r="U11" s="101" t="s">
        <v>4</v>
      </c>
      <c r="V11" s="35"/>
      <c r="W11" s="100" t="s">
        <v>8</v>
      </c>
      <c r="X11" s="101" t="s">
        <v>4</v>
      </c>
      <c r="Y11" s="35"/>
      <c r="Z11" s="100" t="s">
        <v>8</v>
      </c>
      <c r="AA11" s="101" t="s">
        <v>4</v>
      </c>
      <c r="AB11" s="35"/>
      <c r="AC11" s="100" t="s">
        <v>8</v>
      </c>
      <c r="AD11" s="101" t="s">
        <v>4</v>
      </c>
      <c r="AE11" s="35"/>
      <c r="AF11" s="100" t="s">
        <v>8</v>
      </c>
      <c r="AG11" s="101" t="s">
        <v>4</v>
      </c>
      <c r="AH11" s="35"/>
      <c r="AI11" s="100" t="s">
        <v>8</v>
      </c>
      <c r="AJ11" s="101" t="s">
        <v>4</v>
      </c>
    </row>
    <row r="12" spans="1:37" x14ac:dyDescent="0.25">
      <c r="A12" s="48" t="s">
        <v>67</v>
      </c>
      <c r="B12" s="169" t="s">
        <v>45</v>
      </c>
      <c r="C12" s="66" t="str">
        <f t="shared" ref="C12" si="0">IF(B12="Select","",B12)</f>
        <v/>
      </c>
      <c r="D12" s="36"/>
      <c r="E12" s="169"/>
      <c r="F12" s="66">
        <f t="shared" ref="F12" si="1">IF(E12="Select","",E12)</f>
        <v>0</v>
      </c>
      <c r="G12" s="36"/>
      <c r="H12" s="169" t="s">
        <v>45</v>
      </c>
      <c r="I12" s="66" t="str">
        <f t="shared" ref="I12" si="2">IF(H12="Select","",H12)</f>
        <v/>
      </c>
      <c r="J12" s="36"/>
      <c r="K12" s="169" t="s">
        <v>45</v>
      </c>
      <c r="L12" s="66" t="str">
        <f t="shared" ref="L12" si="3">IF(K12="Select","",K12)</f>
        <v/>
      </c>
      <c r="M12" s="36"/>
      <c r="N12" s="169" t="s">
        <v>45</v>
      </c>
      <c r="O12" s="66" t="str">
        <f t="shared" ref="O12" si="4">IF(N12="Select","",N12)</f>
        <v/>
      </c>
      <c r="P12" s="36"/>
      <c r="Q12" s="169" t="s">
        <v>45</v>
      </c>
      <c r="R12" s="66" t="str">
        <f t="shared" ref="R12" si="5">IF(Q12="Select","",Q12)</f>
        <v/>
      </c>
      <c r="S12" s="36"/>
      <c r="T12" s="169" t="s">
        <v>45</v>
      </c>
      <c r="U12" s="66" t="str">
        <f t="shared" ref="U12" si="6">IF(T12="Select","",T12)</f>
        <v/>
      </c>
      <c r="V12" s="36"/>
      <c r="W12" s="169" t="s">
        <v>45</v>
      </c>
      <c r="X12" s="66" t="str">
        <f t="shared" ref="X12" si="7">IF(W12="Select","",W12)</f>
        <v/>
      </c>
      <c r="Y12" s="36"/>
      <c r="Z12" s="169" t="s">
        <v>45</v>
      </c>
      <c r="AA12" s="66" t="str">
        <f t="shared" ref="AA12" si="8">IF(Z12="Select","",Z12)</f>
        <v/>
      </c>
      <c r="AB12" s="36"/>
      <c r="AC12" s="169" t="s">
        <v>45</v>
      </c>
      <c r="AD12" s="66" t="str">
        <f t="shared" ref="AD12" si="9">IF(AC12="Select","",AC12)</f>
        <v/>
      </c>
      <c r="AE12" s="36"/>
      <c r="AF12" s="169" t="s">
        <v>45</v>
      </c>
      <c r="AG12" s="66" t="str">
        <f t="shared" ref="AG12" si="10">IF(AF12="Select","",AF12)</f>
        <v/>
      </c>
      <c r="AH12" s="36"/>
      <c r="AI12" s="169" t="s">
        <v>45</v>
      </c>
      <c r="AJ12" s="66" t="str">
        <f t="shared" ref="AJ12" si="11">IF(AI12="Select","",AI12)</f>
        <v/>
      </c>
      <c r="AK12" s="36"/>
    </row>
    <row r="13" spans="1:37" x14ac:dyDescent="0.25">
      <c r="A13" s="48" t="s">
        <v>134</v>
      </c>
      <c r="B13" s="169" t="s">
        <v>45</v>
      </c>
      <c r="C13" s="66" t="str">
        <f t="shared" ref="C13" si="12">B13</f>
        <v>Select</v>
      </c>
      <c r="D13" s="36"/>
      <c r="E13" s="102" t="s">
        <v>45</v>
      </c>
      <c r="F13" s="66" t="str">
        <f t="shared" ref="F13" si="13">E13</f>
        <v>Select</v>
      </c>
      <c r="G13" s="36"/>
      <c r="H13" s="102" t="s">
        <v>45</v>
      </c>
      <c r="I13" s="66" t="str">
        <f t="shared" ref="I13" si="14">H13</f>
        <v>Select</v>
      </c>
      <c r="J13" s="36"/>
      <c r="K13" s="102" t="s">
        <v>45</v>
      </c>
      <c r="L13" s="66" t="str">
        <f t="shared" ref="L13" si="15">K13</f>
        <v>Select</v>
      </c>
      <c r="M13" s="36"/>
      <c r="N13" s="102" t="s">
        <v>45</v>
      </c>
      <c r="O13" s="66" t="str">
        <f t="shared" ref="O13" si="16">N13</f>
        <v>Select</v>
      </c>
      <c r="P13" s="36"/>
      <c r="Q13" s="102" t="s">
        <v>45</v>
      </c>
      <c r="R13" s="66" t="str">
        <f t="shared" ref="R13" si="17">Q13</f>
        <v>Select</v>
      </c>
      <c r="S13" s="36"/>
      <c r="T13" s="102" t="s">
        <v>45</v>
      </c>
      <c r="U13" s="66" t="str">
        <f t="shared" ref="U13" si="18">T13</f>
        <v>Select</v>
      </c>
      <c r="V13" s="36"/>
      <c r="W13" s="102" t="s">
        <v>45</v>
      </c>
      <c r="X13" s="66" t="str">
        <f t="shared" ref="X13" si="19">W13</f>
        <v>Select</v>
      </c>
      <c r="Y13" s="36"/>
      <c r="Z13" s="102" t="s">
        <v>45</v>
      </c>
      <c r="AA13" s="66" t="str">
        <f t="shared" ref="AA13" si="20">Z13</f>
        <v>Select</v>
      </c>
      <c r="AB13" s="36"/>
      <c r="AC13" s="102" t="s">
        <v>45</v>
      </c>
      <c r="AD13" s="66" t="str">
        <f t="shared" ref="AD13" si="21">AC13</f>
        <v>Select</v>
      </c>
      <c r="AE13" s="36"/>
      <c r="AF13" s="102" t="s">
        <v>45</v>
      </c>
      <c r="AG13" s="66" t="str">
        <f t="shared" ref="AG13" si="22">AF13</f>
        <v>Select</v>
      </c>
      <c r="AH13" s="36"/>
      <c r="AI13" s="102" t="s">
        <v>45</v>
      </c>
      <c r="AJ13" s="66" t="str">
        <f t="shared" ref="AJ13" si="23">AI13</f>
        <v>Select</v>
      </c>
    </row>
    <row r="14" spans="1:37" x14ac:dyDescent="0.25">
      <c r="A14" s="48" t="s">
        <v>132</v>
      </c>
      <c r="B14" s="169" t="s">
        <v>45</v>
      </c>
      <c r="C14" s="67" t="str">
        <f t="shared" ref="C14" si="24">IF(B14="Select","",B14)</f>
        <v/>
      </c>
      <c r="D14" s="36"/>
      <c r="E14" s="102" t="s">
        <v>45</v>
      </c>
      <c r="F14" s="67" t="str">
        <f t="shared" ref="F14" si="25">IF(E14="Select","",E14)</f>
        <v/>
      </c>
      <c r="G14" s="36"/>
      <c r="H14" s="102" t="s">
        <v>45</v>
      </c>
      <c r="I14" s="67" t="str">
        <f t="shared" ref="I14" si="26">IF(H14="Select","",H14)</f>
        <v/>
      </c>
      <c r="J14" s="36"/>
      <c r="K14" s="102" t="s">
        <v>45</v>
      </c>
      <c r="L14" s="67" t="str">
        <f t="shared" ref="L14" si="27">IF(K14="Select","",K14)</f>
        <v/>
      </c>
      <c r="M14" s="36"/>
      <c r="N14" s="102" t="s">
        <v>45</v>
      </c>
      <c r="O14" s="67" t="str">
        <f t="shared" ref="O14" si="28">IF(N14="Select","",N14)</f>
        <v/>
      </c>
      <c r="P14" s="36"/>
      <c r="Q14" s="102" t="s">
        <v>45</v>
      </c>
      <c r="R14" s="67" t="str">
        <f t="shared" ref="R14" si="29">IF(Q14="Select","",Q14)</f>
        <v/>
      </c>
      <c r="S14" s="36"/>
      <c r="T14" s="102" t="s">
        <v>45</v>
      </c>
      <c r="U14" s="67" t="str">
        <f t="shared" ref="U14" si="30">IF(T14="Select","",T14)</f>
        <v/>
      </c>
      <c r="V14" s="36"/>
      <c r="W14" s="102" t="s">
        <v>45</v>
      </c>
      <c r="X14" s="67" t="str">
        <f t="shared" ref="X14" si="31">IF(W14="Select","",W14)</f>
        <v/>
      </c>
      <c r="Y14" s="36"/>
      <c r="Z14" s="102" t="s">
        <v>45</v>
      </c>
      <c r="AA14" s="67" t="str">
        <f t="shared" ref="AA14" si="32">IF(Z14="Select","",Z14)</f>
        <v/>
      </c>
      <c r="AB14" s="36"/>
      <c r="AC14" s="102" t="s">
        <v>45</v>
      </c>
      <c r="AD14" s="67" t="str">
        <f t="shared" ref="AD14" si="33">IF(AC14="Select","",AC14)</f>
        <v/>
      </c>
      <c r="AE14" s="36"/>
      <c r="AF14" s="102" t="s">
        <v>45</v>
      </c>
      <c r="AG14" s="67" t="str">
        <f t="shared" ref="AG14" si="34">IF(AF14="Select","",AF14)</f>
        <v/>
      </c>
      <c r="AH14" s="36"/>
      <c r="AI14" s="102" t="s">
        <v>45</v>
      </c>
      <c r="AJ14" s="67" t="str">
        <f t="shared" ref="AJ14" si="35">IF(AI14="Select","",AI14)</f>
        <v/>
      </c>
    </row>
    <row r="15" spans="1:37" x14ac:dyDescent="0.25">
      <c r="A15" s="48" t="s">
        <v>44</v>
      </c>
      <c r="B15" s="68" t="str">
        <f>IF(B14="Select","",(VLOOKUP(B12&amp;B14,ParticipationPeriodTimeLimitDaysCount,4,0)))</f>
        <v/>
      </c>
      <c r="C15" s="66" t="str">
        <f t="shared" ref="C15:C16" si="36">B15</f>
        <v/>
      </c>
      <c r="D15" s="36"/>
      <c r="E15" s="179" t="str">
        <f>IF(E14="Select","",(VLOOKUP(E12&amp;E14,PeriodRatePayment!$E$2:$H$161,4,0)))</f>
        <v/>
      </c>
      <c r="F15" s="66" t="str">
        <f t="shared" ref="F15:F16" si="37">E15</f>
        <v/>
      </c>
      <c r="G15" s="36"/>
      <c r="H15" s="179" t="str">
        <f>IF(H14="Select","",(VLOOKUP(H12&amp;H14,PeriodRatePayment!$E$2:$H$161,4,0)))</f>
        <v/>
      </c>
      <c r="I15" s="66" t="str">
        <f t="shared" ref="I15:I16" si="38">H15</f>
        <v/>
      </c>
      <c r="J15" s="36"/>
      <c r="K15" s="179" t="str">
        <f>IF(K14="Select","",(VLOOKUP(K12&amp;K14,PeriodRatePayment!$E$2:$H$161,4,0)))</f>
        <v/>
      </c>
      <c r="L15" s="66" t="str">
        <f t="shared" ref="L15:L16" si="39">K15</f>
        <v/>
      </c>
      <c r="M15" s="36"/>
      <c r="N15" s="179" t="str">
        <f>IF(N14="Select","",(VLOOKUP(N12&amp;N14,PeriodRatePayment!$E$2:$H$161,4,0)))</f>
        <v/>
      </c>
      <c r="O15" s="66" t="str">
        <f t="shared" ref="O15:O16" si="40">N15</f>
        <v/>
      </c>
      <c r="P15" s="36"/>
      <c r="Q15" s="179" t="str">
        <f>IF(Q14="Select","",(VLOOKUP(Q12&amp;Q14,PeriodRatePayment!$E$2:$H$161,4,0)))</f>
        <v/>
      </c>
      <c r="R15" s="66" t="str">
        <f t="shared" ref="R15:R16" si="41">Q15</f>
        <v/>
      </c>
      <c r="S15" s="36"/>
      <c r="T15" s="179" t="str">
        <f>IF(T14="Select","",(VLOOKUP(T12&amp;T14,PeriodRatePayment!$E$2:$H$161,4,0)))</f>
        <v/>
      </c>
      <c r="U15" s="66" t="str">
        <f t="shared" ref="U15:U16" si="42">T15</f>
        <v/>
      </c>
      <c r="V15" s="36"/>
      <c r="W15" s="179" t="str">
        <f>IF(W14="Select","",(VLOOKUP(W12&amp;W14,PeriodRatePayment!$E$2:$H$161,4,0)))</f>
        <v/>
      </c>
      <c r="X15" s="66" t="str">
        <f t="shared" ref="X15:X16" si="43">W15</f>
        <v/>
      </c>
      <c r="Y15" s="36"/>
      <c r="Z15" s="179" t="str">
        <f>IF(Z14="Select","",(VLOOKUP(Z12&amp;Z14,PeriodRatePayment!$E$2:$H$161,4,0)))</f>
        <v/>
      </c>
      <c r="AA15" s="66" t="str">
        <f t="shared" ref="AA15:AA16" si="44">Z15</f>
        <v/>
      </c>
      <c r="AB15" s="36"/>
      <c r="AC15" s="179" t="str">
        <f>IF(AC14="Select","",(VLOOKUP(AC12&amp;AC14,PeriodRatePayment!$E$2:$H$161,4,0)))</f>
        <v/>
      </c>
      <c r="AD15" s="66" t="str">
        <f t="shared" ref="AD15:AD16" si="45">AC15</f>
        <v/>
      </c>
      <c r="AE15" s="36"/>
      <c r="AF15" s="179" t="str">
        <f>IF(AF14="Select","",(VLOOKUP(AF12&amp;AF14,PeriodRatePayment!$E$2:$H$161,4,0)))</f>
        <v/>
      </c>
      <c r="AG15" s="66" t="str">
        <f t="shared" ref="AG15:AG16" si="46">AF15</f>
        <v/>
      </c>
      <c r="AH15" s="36"/>
      <c r="AI15" s="179" t="str">
        <f>IF(AI14="Select","",(VLOOKUP(AI12&amp;AI14,PeriodRatePayment!$E$2:$H$161,4,0)))</f>
        <v/>
      </c>
      <c r="AJ15" s="66" t="str">
        <f t="shared" ref="AJ15:AJ16" si="47">AI15</f>
        <v/>
      </c>
      <c r="AK15" s="36"/>
    </row>
    <row r="16" spans="1:37" ht="30" hidden="1" x14ac:dyDescent="0.25">
      <c r="A16" s="48" t="s">
        <v>136</v>
      </c>
      <c r="B16" s="68" t="e">
        <f>VLOOKUP(B12&amp;B14,ParticipationPeriodTimeLimitDaysCount,5,0)</f>
        <v>#N/A</v>
      </c>
      <c r="C16" s="66" t="e">
        <f t="shared" si="36"/>
        <v>#N/A</v>
      </c>
      <c r="D16" s="36"/>
      <c r="E16" s="68" t="e">
        <f>VLOOKUP(E12&amp;E14,PeriodRatePayment!$E$2:$I$161,5,0)</f>
        <v>#N/A</v>
      </c>
      <c r="F16" s="66" t="e">
        <f t="shared" si="37"/>
        <v>#N/A</v>
      </c>
      <c r="G16" s="36"/>
      <c r="H16" s="68" t="e">
        <f>VLOOKUP(H12&amp;H14,PeriodRatePayment!$E$2:$I$161,5,0)</f>
        <v>#N/A</v>
      </c>
      <c r="I16" s="66" t="e">
        <f t="shared" si="38"/>
        <v>#N/A</v>
      </c>
      <c r="J16" s="36"/>
      <c r="K16" s="68" t="e">
        <f>VLOOKUP(K12&amp;K14,PeriodRatePayment!$E$2:$I$161,5,0)</f>
        <v>#N/A</v>
      </c>
      <c r="L16" s="66" t="e">
        <f t="shared" si="39"/>
        <v>#N/A</v>
      </c>
      <c r="M16" s="36"/>
      <c r="N16" s="68" t="e">
        <f>VLOOKUP(N12&amp;N14,PeriodRatePayment!$E$2:$I$161,5,0)</f>
        <v>#N/A</v>
      </c>
      <c r="O16" s="66" t="e">
        <f t="shared" si="40"/>
        <v>#N/A</v>
      </c>
      <c r="P16" s="36"/>
      <c r="Q16" s="68" t="e">
        <f>VLOOKUP(Q12&amp;Q14,PeriodRatePayment!$E$2:$I$161,5,0)</f>
        <v>#N/A</v>
      </c>
      <c r="R16" s="66" t="e">
        <f t="shared" si="41"/>
        <v>#N/A</v>
      </c>
      <c r="S16" s="36"/>
      <c r="T16" s="68" t="e">
        <f>VLOOKUP(T12&amp;T14,PeriodRatePayment!$E$2:$I$161,5,0)</f>
        <v>#N/A</v>
      </c>
      <c r="U16" s="66" t="e">
        <f t="shared" si="42"/>
        <v>#N/A</v>
      </c>
      <c r="V16" s="36"/>
      <c r="W16" s="68" t="e">
        <f>VLOOKUP(W12&amp;W14,PeriodRatePayment!$E$2:$I$161,5,0)</f>
        <v>#N/A</v>
      </c>
      <c r="X16" s="66" t="e">
        <f t="shared" si="43"/>
        <v>#N/A</v>
      </c>
      <c r="Y16" s="36"/>
      <c r="Z16" s="68" t="e">
        <f>VLOOKUP(Z12&amp;Z14,PeriodRatePayment!$E$2:$I$161,5,0)</f>
        <v>#N/A</v>
      </c>
      <c r="AA16" s="66" t="e">
        <f t="shared" si="44"/>
        <v>#N/A</v>
      </c>
      <c r="AB16" s="36"/>
      <c r="AC16" s="68" t="e">
        <f>VLOOKUP(AC12&amp;AC14,PeriodRatePayment!$E$2:$I$161,5,0)</f>
        <v>#N/A</v>
      </c>
      <c r="AD16" s="66" t="e">
        <f t="shared" si="45"/>
        <v>#N/A</v>
      </c>
      <c r="AE16" s="36"/>
      <c r="AF16" s="68" t="e">
        <f>VLOOKUP(AF12&amp;AF14,PeriodRatePayment!$E$2:$I$161,5,0)</f>
        <v>#N/A</v>
      </c>
      <c r="AG16" s="66" t="e">
        <f t="shared" si="46"/>
        <v>#N/A</v>
      </c>
      <c r="AH16" s="36"/>
      <c r="AI16" s="68" t="e">
        <f>VLOOKUP(AI12&amp;AI14,PeriodRatePayment!$E$2:$I$161,5,0)</f>
        <v>#N/A</v>
      </c>
      <c r="AJ16" s="66" t="e">
        <f t="shared" si="47"/>
        <v>#N/A</v>
      </c>
      <c r="AK16" s="36"/>
    </row>
    <row r="17" spans="1:37" s="45" customFormat="1" x14ac:dyDescent="0.25">
      <c r="A17" s="48"/>
      <c r="B17" s="170"/>
      <c r="C17" s="171"/>
      <c r="E17" s="48"/>
      <c r="F17" s="171"/>
      <c r="H17" s="48"/>
      <c r="I17" s="171"/>
      <c r="K17" s="48"/>
      <c r="L17" s="171"/>
      <c r="N17" s="48"/>
      <c r="O17" s="171"/>
      <c r="Q17" s="48"/>
      <c r="R17" s="171"/>
      <c r="T17" s="48"/>
      <c r="U17" s="171"/>
      <c r="W17" s="48"/>
      <c r="X17" s="171"/>
      <c r="Z17" s="48"/>
      <c r="AA17" s="171"/>
      <c r="AC17" s="48"/>
      <c r="AD17" s="171"/>
      <c r="AF17" s="48"/>
      <c r="AG17" s="171"/>
      <c r="AI17" s="48"/>
      <c r="AJ17" s="171"/>
    </row>
    <row r="18" spans="1:37" x14ac:dyDescent="0.25">
      <c r="A18" s="48" t="s">
        <v>137</v>
      </c>
      <c r="B18" s="172" t="s">
        <v>47</v>
      </c>
      <c r="C18" s="173" t="str">
        <f t="shared" ref="C18:C19" si="48">B18</f>
        <v>Enter</v>
      </c>
      <c r="D18" s="65"/>
      <c r="E18" s="162" t="s">
        <v>47</v>
      </c>
      <c r="F18" s="173" t="str">
        <f t="shared" ref="F18:F19" si="49">E18</f>
        <v>Enter</v>
      </c>
      <c r="G18" s="65"/>
      <c r="H18" s="162" t="s">
        <v>47</v>
      </c>
      <c r="I18" s="173" t="str">
        <f t="shared" ref="I18:I19" si="50">H18</f>
        <v>Enter</v>
      </c>
      <c r="J18" s="65"/>
      <c r="K18" s="162" t="s">
        <v>47</v>
      </c>
      <c r="L18" s="173" t="str">
        <f t="shared" ref="L18:L19" si="51">K18</f>
        <v>Enter</v>
      </c>
      <c r="M18" s="65"/>
      <c r="N18" s="162" t="s">
        <v>47</v>
      </c>
      <c r="O18" s="173" t="str">
        <f t="shared" ref="O18:O19" si="52">N18</f>
        <v>Enter</v>
      </c>
      <c r="P18" s="65"/>
      <c r="Q18" s="162" t="s">
        <v>47</v>
      </c>
      <c r="R18" s="173" t="str">
        <f t="shared" ref="R18:R19" si="53">Q18</f>
        <v>Enter</v>
      </c>
      <c r="S18" s="65"/>
      <c r="T18" s="162" t="s">
        <v>47</v>
      </c>
      <c r="U18" s="173" t="str">
        <f t="shared" ref="U18:U19" si="54">T18</f>
        <v>Enter</v>
      </c>
      <c r="V18" s="65"/>
      <c r="W18" s="162" t="s">
        <v>47</v>
      </c>
      <c r="X18" s="173" t="str">
        <f t="shared" ref="X18:X19" si="55">W18</f>
        <v>Enter</v>
      </c>
      <c r="Y18" s="65"/>
      <c r="Z18" s="162" t="s">
        <v>47</v>
      </c>
      <c r="AA18" s="173" t="str">
        <f t="shared" ref="AA18:AA19" si="56">Z18</f>
        <v>Enter</v>
      </c>
      <c r="AB18" s="65"/>
      <c r="AC18" s="162" t="s">
        <v>47</v>
      </c>
      <c r="AD18" s="173" t="str">
        <f t="shared" ref="AD18:AD19" si="57">AC18</f>
        <v>Enter</v>
      </c>
      <c r="AE18" s="65"/>
      <c r="AF18" s="162" t="s">
        <v>47</v>
      </c>
      <c r="AG18" s="173" t="str">
        <f t="shared" ref="AG18:AG19" si="58">AF18</f>
        <v>Enter</v>
      </c>
      <c r="AH18" s="65"/>
      <c r="AI18" s="162" t="s">
        <v>47</v>
      </c>
      <c r="AJ18" s="173" t="str">
        <f t="shared" ref="AJ18:AJ19" si="59">AI18</f>
        <v>Enter</v>
      </c>
      <c r="AK18" s="65"/>
    </row>
    <row r="19" spans="1:37" x14ac:dyDescent="0.25">
      <c r="A19" s="48" t="s">
        <v>58</v>
      </c>
      <c r="B19" s="172" t="str">
        <f>IF(B18="Enter","Enter",IF(B13="Monthly","Enter",IF(B13="Delayed",(VLOOKUP(B12&amp;B15,Delayed_Cycle_End_Date,4,0)))))</f>
        <v>Enter</v>
      </c>
      <c r="C19" s="173" t="str">
        <f t="shared" si="48"/>
        <v>Enter</v>
      </c>
      <c r="D19" s="37"/>
      <c r="E19" s="162" t="str">
        <f>IF(E18="Enter","Enter",IF(E13="Monthly","Enter",IF(E13="Delayed",(VLOOKUP(E12&amp;E15,Delayed_Cycle_End_Date,4,0)))))</f>
        <v>Enter</v>
      </c>
      <c r="F19" s="173" t="str">
        <f t="shared" si="49"/>
        <v>Enter</v>
      </c>
      <c r="G19" s="37"/>
      <c r="H19" s="162" t="str">
        <f>IF(H18="Enter","Enter",IF(H13="Monthly","Enter",IF(H13="Delayed",(VLOOKUP(H12&amp;H15,Delayed_Cycle_End_Date,4,0)))))</f>
        <v>Enter</v>
      </c>
      <c r="I19" s="173" t="str">
        <f t="shared" si="50"/>
        <v>Enter</v>
      </c>
      <c r="J19" s="37"/>
      <c r="K19" s="162" t="str">
        <f>IF(K18="Enter","Enter",IF(K13="Monthly","Enter",IF(K13="Delayed",(VLOOKUP(K12&amp;K15,Delayed_Cycle_End_Date,4,0)))))</f>
        <v>Enter</v>
      </c>
      <c r="L19" s="173" t="str">
        <f t="shared" si="51"/>
        <v>Enter</v>
      </c>
      <c r="M19" s="37"/>
      <c r="N19" s="162" t="str">
        <f>IF(N18="Enter","Enter",IF(N13="Monthly","Enter",IF(N13="Delayed",(VLOOKUP(N12&amp;N15,Delayed_Cycle_End_Date,4,0)))))</f>
        <v>Enter</v>
      </c>
      <c r="O19" s="173" t="str">
        <f t="shared" si="52"/>
        <v>Enter</v>
      </c>
      <c r="P19" s="37"/>
      <c r="Q19" s="162" t="str">
        <f>IF(Q18="Enter","Enter",IF(Q13="Monthly","Enter",IF(Q13="Delayed",(VLOOKUP(Q12&amp;Q15,Delayed_Cycle_End_Date,4,0)))))</f>
        <v>Enter</v>
      </c>
      <c r="R19" s="173" t="str">
        <f t="shared" si="53"/>
        <v>Enter</v>
      </c>
      <c r="S19" s="37"/>
      <c r="T19" s="162" t="str">
        <f>IF(T18="Enter","Enter",IF(T13="Monthly","Enter",IF(T13="Delayed",(VLOOKUP(T12&amp;T15,Delayed_Cycle_End_Date,4,0)))))</f>
        <v>Enter</v>
      </c>
      <c r="U19" s="173" t="str">
        <f t="shared" si="54"/>
        <v>Enter</v>
      </c>
      <c r="V19" s="37"/>
      <c r="W19" s="162" t="str">
        <f>IF(W18="Enter","Enter",IF(W13="Monthly","Enter",IF(W13="Delayed",(VLOOKUP(W12&amp;W15,Delayed_Cycle_End_Date,4,0)))))</f>
        <v>Enter</v>
      </c>
      <c r="X19" s="173" t="str">
        <f t="shared" si="55"/>
        <v>Enter</v>
      </c>
      <c r="Y19" s="37"/>
      <c r="Z19" s="162" t="str">
        <f>IF(Z18="Enter","Enter",IF(Z13="Monthly","Enter",IF(Z13="Delayed",(VLOOKUP(Z12&amp;Z15,Delayed_Cycle_End_Date,4,0)))))</f>
        <v>Enter</v>
      </c>
      <c r="AA19" s="173" t="str">
        <f t="shared" si="56"/>
        <v>Enter</v>
      </c>
      <c r="AB19" s="37"/>
      <c r="AC19" s="162" t="str">
        <f>IF(AC18="Enter","Enter",IF(AC13="Monthly","Enter",IF(AC13="Delayed",(VLOOKUP(AC12&amp;AC15,Delayed_Cycle_End_Date,4,0)))))</f>
        <v>Enter</v>
      </c>
      <c r="AD19" s="173" t="str">
        <f t="shared" si="57"/>
        <v>Enter</v>
      </c>
      <c r="AE19" s="37"/>
      <c r="AF19" s="162" t="str">
        <f>IF(AF18="Enter","Enter",IF(AF13="Monthly","Enter",IF(AF13="Delayed",(VLOOKUP(AF12&amp;AF15,Delayed_Cycle_End_Date,4,0)))))</f>
        <v>Enter</v>
      </c>
      <c r="AG19" s="173" t="str">
        <f t="shared" si="58"/>
        <v>Enter</v>
      </c>
      <c r="AH19" s="37"/>
      <c r="AI19" s="162" t="str">
        <f>IF(AI18="Enter","Enter",IF(AI13="Monthly","Enter",IF(AI13="Delayed",(VLOOKUP(AI12&amp;AI15,Delayed_Cycle_End_Date,4,0)))))</f>
        <v>Enter</v>
      </c>
      <c r="AJ19" s="173" t="str">
        <f t="shared" si="59"/>
        <v>Enter</v>
      </c>
      <c r="AK19" s="37"/>
    </row>
    <row r="20" spans="1:37" ht="30" x14ac:dyDescent="0.25">
      <c r="A20" s="48" t="s">
        <v>130</v>
      </c>
      <c r="B20" s="169" t="s">
        <v>45</v>
      </c>
      <c r="C20" s="67" t="s">
        <v>45</v>
      </c>
      <c r="D20" s="36"/>
      <c r="E20" s="102" t="s">
        <v>45</v>
      </c>
      <c r="F20" s="67" t="s">
        <v>45</v>
      </c>
      <c r="G20" s="36"/>
      <c r="H20" s="102" t="s">
        <v>45</v>
      </c>
      <c r="I20" s="67" t="s">
        <v>45</v>
      </c>
      <c r="J20" s="36"/>
      <c r="K20" s="102" t="s">
        <v>45</v>
      </c>
      <c r="L20" s="67" t="s">
        <v>45</v>
      </c>
      <c r="M20" s="36"/>
      <c r="N20" s="102" t="s">
        <v>45</v>
      </c>
      <c r="O20" s="67" t="s">
        <v>45</v>
      </c>
      <c r="P20" s="36"/>
      <c r="Q20" s="102" t="s">
        <v>45</v>
      </c>
      <c r="R20" s="67" t="s">
        <v>45</v>
      </c>
      <c r="S20" s="36"/>
      <c r="T20" s="102" t="s">
        <v>45</v>
      </c>
      <c r="U20" s="67" t="s">
        <v>45</v>
      </c>
      <c r="V20" s="36"/>
      <c r="W20" s="102" t="s">
        <v>45</v>
      </c>
      <c r="X20" s="67" t="s">
        <v>45</v>
      </c>
      <c r="Y20" s="36"/>
      <c r="Z20" s="102" t="s">
        <v>45</v>
      </c>
      <c r="AA20" s="67" t="s">
        <v>45</v>
      </c>
      <c r="AB20" s="36"/>
      <c r="AC20" s="102" t="s">
        <v>45</v>
      </c>
      <c r="AD20" s="67" t="s">
        <v>45</v>
      </c>
      <c r="AE20" s="36"/>
      <c r="AF20" s="102" t="s">
        <v>45</v>
      </c>
      <c r="AG20" s="67" t="s">
        <v>45</v>
      </c>
      <c r="AH20" s="36"/>
      <c r="AI20" s="102" t="s">
        <v>45</v>
      </c>
      <c r="AJ20" s="67" t="s">
        <v>45</v>
      </c>
    </row>
    <row r="21" spans="1:37" ht="30" hidden="1" x14ac:dyDescent="0.25">
      <c r="A21" s="48" t="s">
        <v>160</v>
      </c>
      <c r="B21" s="69" t="e">
        <f>INDEX(BasePayment,MATCH('W-2PaymentCalculator-DoNotPrint'!B20,Placement,0))</f>
        <v>#N/A</v>
      </c>
      <c r="C21" s="70" t="e">
        <f>INDEX(BasePayment,MATCH('W-2PaymentCalculator-DoNotPrint'!C20,Placement,0))</f>
        <v>#N/A</v>
      </c>
      <c r="D21" s="37"/>
      <c r="E21" s="103" t="e">
        <f>INDEX(BasePayment,MATCH('W-2PaymentCalculator-DoNotPrint'!E20,Placement,0))</f>
        <v>#N/A</v>
      </c>
      <c r="F21" s="70" t="e">
        <f>INDEX(BasePayment,MATCH('W-2PaymentCalculator-DoNotPrint'!F20,Placement,0))</f>
        <v>#N/A</v>
      </c>
      <c r="G21" s="37"/>
      <c r="H21" s="103" t="e">
        <f>INDEX(BasePayment,MATCH('W-2PaymentCalculator-DoNotPrint'!H20,Placement,0))</f>
        <v>#N/A</v>
      </c>
      <c r="I21" s="70" t="e">
        <f>INDEX(BasePayment,MATCH('W-2PaymentCalculator-DoNotPrint'!I20,Placement,0))</f>
        <v>#N/A</v>
      </c>
      <c r="J21" s="37"/>
      <c r="K21" s="103" t="e">
        <f>INDEX(BasePayment,MATCH('W-2PaymentCalculator-DoNotPrint'!K20,Placement,0))</f>
        <v>#N/A</v>
      </c>
      <c r="L21" s="70" t="e">
        <f>INDEX(BasePayment,MATCH('W-2PaymentCalculator-DoNotPrint'!L20,Placement,0))</f>
        <v>#N/A</v>
      </c>
      <c r="M21" s="37"/>
      <c r="N21" s="103" t="e">
        <f>INDEX(BasePayment,MATCH('W-2PaymentCalculator-DoNotPrint'!N20,Placement,0))</f>
        <v>#N/A</v>
      </c>
      <c r="O21" s="70" t="e">
        <f>INDEX(BasePayment,MATCH('W-2PaymentCalculator-DoNotPrint'!O20,Placement,0))</f>
        <v>#N/A</v>
      </c>
      <c r="P21" s="37"/>
      <c r="Q21" s="103" t="e">
        <f>INDEX(BasePayment,MATCH('W-2PaymentCalculator-DoNotPrint'!Q20,Placement,0))</f>
        <v>#N/A</v>
      </c>
      <c r="R21" s="70" t="e">
        <f>INDEX(BasePayment,MATCH('W-2PaymentCalculator-DoNotPrint'!R20,Placement,0))</f>
        <v>#N/A</v>
      </c>
      <c r="S21" s="37"/>
      <c r="T21" s="103" t="e">
        <f>INDEX(BasePayment,MATCH('W-2PaymentCalculator-DoNotPrint'!T20,Placement,0))</f>
        <v>#N/A</v>
      </c>
      <c r="U21" s="70" t="e">
        <f>INDEX(BasePayment,MATCH('W-2PaymentCalculator-DoNotPrint'!U20,Placement,0))</f>
        <v>#N/A</v>
      </c>
      <c r="V21" s="37"/>
      <c r="W21" s="103" t="e">
        <f>INDEX(BasePayment,MATCH('W-2PaymentCalculator-DoNotPrint'!W20,Placement,0))</f>
        <v>#N/A</v>
      </c>
      <c r="X21" s="70" t="e">
        <f>INDEX(BasePayment,MATCH('W-2PaymentCalculator-DoNotPrint'!X20,Placement,0))</f>
        <v>#N/A</v>
      </c>
      <c r="Y21" s="37"/>
      <c r="Z21" s="103" t="e">
        <f>INDEX(BasePayment,MATCH('W-2PaymentCalculator-DoNotPrint'!Z20,Placement,0))</f>
        <v>#N/A</v>
      </c>
      <c r="AA21" s="70" t="e">
        <f>INDEX(BasePayment,MATCH('W-2PaymentCalculator-DoNotPrint'!AA20,Placement,0))</f>
        <v>#N/A</v>
      </c>
      <c r="AB21" s="37"/>
      <c r="AC21" s="103" t="e">
        <f>INDEX(BasePayment,MATCH('W-2PaymentCalculator-DoNotPrint'!AC20,Placement,0))</f>
        <v>#N/A</v>
      </c>
      <c r="AD21" s="70" t="e">
        <f>INDEX(BasePayment,MATCH('W-2PaymentCalculator-DoNotPrint'!AD20,Placement,0))</f>
        <v>#N/A</v>
      </c>
      <c r="AE21" s="37"/>
      <c r="AF21" s="103" t="e">
        <f>INDEX(BasePayment,MATCH('W-2PaymentCalculator-DoNotPrint'!AF20,Placement,0))</f>
        <v>#N/A</v>
      </c>
      <c r="AG21" s="70" t="e">
        <f>INDEX(BasePayment,MATCH('W-2PaymentCalculator-DoNotPrint'!AG20,Placement,0))</f>
        <v>#N/A</v>
      </c>
      <c r="AH21" s="37"/>
      <c r="AI21" s="103" t="e">
        <f>INDEX(BasePayment,MATCH('W-2PaymentCalculator-DoNotPrint'!AI20,Placement,0))</f>
        <v>#N/A</v>
      </c>
      <c r="AJ21" s="70" t="e">
        <f>INDEX(BasePayment,MATCH('W-2PaymentCalculator-DoNotPrint'!AJ20,Placement,0))</f>
        <v>#N/A</v>
      </c>
    </row>
    <row r="22" spans="1:37" ht="30" hidden="1" x14ac:dyDescent="0.25">
      <c r="A22" s="48" t="s">
        <v>135</v>
      </c>
      <c r="B22" s="71" t="e">
        <f t="array" ref="B22">INDEX(PeriodRatePayment!$P$2:$S$66,MATCH(1,(PeriodRatePayment!$Q$2:$Q$66=B16)*(PeriodRatePayment!$P$2:$P$66=B20),0),4)</f>
        <v>#N/A</v>
      </c>
      <c r="C22" s="72" t="e">
        <f t="array" ref="C22">INDEX(PeriodRatePayment!$P$2:$S$66,MATCH(1,(PeriodRatePayment!$Q$2:$Q$66=C16)*(PeriodRatePayment!$P$2:$P$66=C20),0),4)</f>
        <v>#N/A</v>
      </c>
      <c r="D22" s="38"/>
      <c r="E22" s="104" t="e">
        <f t="array" ref="E22">INDEX(PeriodRatePayment!$P$2:$S$66,MATCH(1,(PeriodRatePayment!$Q$2:$Q$66=E16)*(PeriodRatePayment!$P$2:$P$66=E20),0),4)</f>
        <v>#N/A</v>
      </c>
      <c r="F22" s="72" t="e">
        <f t="array" ref="F22">INDEX(PeriodRatePayment!$P$2:$S$66,MATCH(1,(PeriodRatePayment!$Q$2:$Q$66=F16)*(PeriodRatePayment!$P$2:$P$66=F20),0),4)</f>
        <v>#N/A</v>
      </c>
      <c r="G22" s="38"/>
      <c r="H22" s="104" t="e">
        <f t="array" ref="H22">INDEX(PeriodRatePayment!$P$2:$S$66,MATCH(1,(PeriodRatePayment!$Q$2:$Q$66=H16)*(PeriodRatePayment!$P$2:$P$66=H20),0),4)</f>
        <v>#N/A</v>
      </c>
      <c r="I22" s="72" t="e">
        <f t="array" ref="I22">INDEX(PeriodRatePayment!$P$2:$S$66,MATCH(1,(PeriodRatePayment!$Q$2:$Q$66=I16)*(PeriodRatePayment!$P$2:$P$66=I20),0),4)</f>
        <v>#N/A</v>
      </c>
      <c r="J22" s="38"/>
      <c r="K22" s="104" t="e">
        <f t="array" ref="K22">INDEX(PeriodRatePayment!$P$2:$S$66,MATCH(1,(PeriodRatePayment!$Q$2:$Q$66=K16)*(PeriodRatePayment!$P$2:$P$66=K20),0),4)</f>
        <v>#N/A</v>
      </c>
      <c r="L22" s="72" t="e">
        <f t="array" ref="L22">INDEX(PeriodRatePayment!$P$2:$S$66,MATCH(1,(PeriodRatePayment!$Q$2:$Q$66=L16)*(PeriodRatePayment!$P$2:$P$66=L20),0),4)</f>
        <v>#N/A</v>
      </c>
      <c r="M22" s="38"/>
      <c r="N22" s="104" t="e">
        <f t="array" ref="N22">INDEX(PeriodRatePayment!$P$2:$S$66,MATCH(1,(PeriodRatePayment!$Q$2:$Q$66=N16)*(PeriodRatePayment!$P$2:$P$66=N20),0),4)</f>
        <v>#N/A</v>
      </c>
      <c r="O22" s="72" t="e">
        <f t="array" ref="O22">INDEX(PeriodRatePayment!$P$2:$S$66,MATCH(1,(PeriodRatePayment!$Q$2:$Q$66=O16)*(PeriodRatePayment!$P$2:$P$66=O20),0),4)</f>
        <v>#N/A</v>
      </c>
      <c r="P22" s="38"/>
      <c r="Q22" s="104" t="e">
        <f t="array" ref="Q22">INDEX(PeriodRatePayment!$P$2:$S$66,MATCH(1,(PeriodRatePayment!$Q$2:$Q$66=Q16)*(PeriodRatePayment!$P$2:$P$66=Q20),0),4)</f>
        <v>#N/A</v>
      </c>
      <c r="R22" s="72" t="e">
        <f t="array" ref="R22">INDEX(PeriodRatePayment!$P$2:$S$66,MATCH(1,(PeriodRatePayment!$Q$2:$Q$66=R16)*(PeriodRatePayment!$P$2:$P$66=R20),0),4)</f>
        <v>#N/A</v>
      </c>
      <c r="S22" s="38"/>
      <c r="T22" s="104" t="e">
        <f t="array" ref="T22">INDEX(PeriodRatePayment!$P$2:$S$66,MATCH(1,(PeriodRatePayment!$Q$2:$Q$66=T16)*(PeriodRatePayment!$P$2:$P$66=T20),0),4)</f>
        <v>#N/A</v>
      </c>
      <c r="U22" s="72" t="e">
        <f t="array" ref="U22">INDEX(PeriodRatePayment!$P$2:$S$66,MATCH(1,(PeriodRatePayment!$Q$2:$Q$66=U16)*(PeriodRatePayment!$P$2:$P$66=U20),0),4)</f>
        <v>#N/A</v>
      </c>
      <c r="V22" s="38"/>
      <c r="W22" s="104" t="e">
        <f t="array" ref="W22">INDEX(PeriodRatePayment!$P$2:$S$66,MATCH(1,(PeriodRatePayment!$Q$2:$Q$66=W16)*(PeriodRatePayment!$P$2:$P$66=W20),0),4)</f>
        <v>#N/A</v>
      </c>
      <c r="X22" s="72" t="e">
        <f t="array" ref="X22">INDEX(PeriodRatePayment!$P$2:$S$66,MATCH(1,(PeriodRatePayment!$Q$2:$Q$66=X16)*(PeriodRatePayment!$P$2:$P$66=X20),0),4)</f>
        <v>#N/A</v>
      </c>
      <c r="Y22" s="38"/>
      <c r="Z22" s="104" t="e">
        <f t="array" ref="Z22">INDEX(PeriodRatePayment!$P$2:$S$66,MATCH(1,(PeriodRatePayment!$Q$2:$Q$66=Z16)*(PeriodRatePayment!$P$2:$P$66=Z20),0),4)</f>
        <v>#N/A</v>
      </c>
      <c r="AA22" s="72" t="e">
        <f t="array" ref="AA22">INDEX(PeriodRatePayment!$P$2:$S$66,MATCH(1,(PeriodRatePayment!$Q$2:$Q$66=AA16)*(PeriodRatePayment!$P$2:$P$66=AA20),0),4)</f>
        <v>#N/A</v>
      </c>
      <c r="AB22" s="38"/>
      <c r="AC22" s="104" t="e">
        <f t="array" ref="AC22">INDEX(PeriodRatePayment!$P$2:$S$66,MATCH(1,(PeriodRatePayment!$Q$2:$Q$66=AC16)*(PeriodRatePayment!$P$2:$P$66=AC20),0),4)</f>
        <v>#N/A</v>
      </c>
      <c r="AD22" s="72" t="e">
        <f t="array" ref="AD22">INDEX(PeriodRatePayment!$P$2:$S$66,MATCH(1,(PeriodRatePayment!$Q$2:$Q$66=AD16)*(PeriodRatePayment!$P$2:$P$66=AD20),0),4)</f>
        <v>#N/A</v>
      </c>
      <c r="AE22" s="38"/>
      <c r="AF22" s="104" t="e">
        <f t="array" ref="AF22">INDEX(PeriodRatePayment!$P$2:$S$66,MATCH(1,(PeriodRatePayment!$Q$2:$Q$66=AF16)*(PeriodRatePayment!$P$2:$P$66=AF20),0),4)</f>
        <v>#N/A</v>
      </c>
      <c r="AG22" s="72" t="e">
        <f t="array" ref="AG22">INDEX(PeriodRatePayment!$P$2:$S$66,MATCH(1,(PeriodRatePayment!$Q$2:$Q$66=AG16)*(PeriodRatePayment!$P$2:$P$66=AG20),0),4)</f>
        <v>#N/A</v>
      </c>
      <c r="AH22" s="38"/>
      <c r="AI22" s="104" t="e">
        <f t="array" ref="AI22">INDEX(PeriodRatePayment!$P$2:$S$66,MATCH(1,(PeriodRatePayment!$Q$2:$Q$66=AI16)*(PeriodRatePayment!$P$2:$P$66=AI20),0),4)</f>
        <v>#N/A</v>
      </c>
      <c r="AJ22" s="72" t="e">
        <f t="array" ref="AJ22">INDEX(PeriodRatePayment!$P$2:$S$66,MATCH(1,(PeriodRatePayment!$Q$2:$Q$66=AJ16)*(PeriodRatePayment!$P$2:$P$66=AJ20),0),4)</f>
        <v>#N/A</v>
      </c>
    </row>
    <row r="23" spans="1:37" ht="30" x14ac:dyDescent="0.25">
      <c r="A23" s="48" t="s">
        <v>68</v>
      </c>
      <c r="B23" s="68" t="str">
        <f>IF(B19="Enter","",(DATEDIF(B18,B19,"md")+1))</f>
        <v/>
      </c>
      <c r="C23" s="66" t="str">
        <f>IF(C19="Enter","",(DATEDIF(C18,C19,"md")+1))</f>
        <v/>
      </c>
      <c r="D23" s="36"/>
      <c r="E23" s="179" t="str">
        <f t="shared" ref="E23:F23" si="60">IF(E19="Enter","",(DATEDIF(E18,E19,"md")+1))</f>
        <v/>
      </c>
      <c r="F23" s="66" t="str">
        <f t="shared" si="60"/>
        <v/>
      </c>
      <c r="G23" s="36"/>
      <c r="H23" s="179" t="str">
        <f t="shared" ref="H23:I23" si="61">IF(H19="Enter","",(DATEDIF(H18,H19,"md")+1))</f>
        <v/>
      </c>
      <c r="I23" s="66" t="str">
        <f t="shared" si="61"/>
        <v/>
      </c>
      <c r="J23" s="36"/>
      <c r="K23" s="179" t="str">
        <f t="shared" ref="K23:L23" si="62">IF(K19="Enter","",(DATEDIF(K18,K19,"md")+1))</f>
        <v/>
      </c>
      <c r="L23" s="66" t="str">
        <f t="shared" si="62"/>
        <v/>
      </c>
      <c r="M23" s="36"/>
      <c r="N23" s="179" t="str">
        <f t="shared" ref="N23:O23" si="63">IF(N19="Enter","",(DATEDIF(N18,N19,"md")+1))</f>
        <v/>
      </c>
      <c r="O23" s="66" t="str">
        <f t="shared" si="63"/>
        <v/>
      </c>
      <c r="P23" s="36"/>
      <c r="Q23" s="179" t="str">
        <f t="shared" ref="Q23:R23" si="64">IF(Q19="Enter","",(DATEDIF(Q18,Q19,"md")+1))</f>
        <v/>
      </c>
      <c r="R23" s="66" t="str">
        <f t="shared" si="64"/>
        <v/>
      </c>
      <c r="S23" s="36"/>
      <c r="T23" s="179" t="str">
        <f t="shared" ref="T23:U23" si="65">IF(T19="Enter","",(DATEDIF(T18,T19,"md")+1))</f>
        <v/>
      </c>
      <c r="U23" s="66" t="str">
        <f t="shared" si="65"/>
        <v/>
      </c>
      <c r="V23" s="36"/>
      <c r="W23" s="179" t="str">
        <f t="shared" ref="W23:X23" si="66">IF(W19="Enter","",(DATEDIF(W18,W19,"md")+1))</f>
        <v/>
      </c>
      <c r="X23" s="66" t="str">
        <f t="shared" si="66"/>
        <v/>
      </c>
      <c r="Y23" s="36"/>
      <c r="Z23" s="179" t="str">
        <f t="shared" ref="Z23:AA23" si="67">IF(Z19="Enter","",(DATEDIF(Z18,Z19,"md")+1))</f>
        <v/>
      </c>
      <c r="AA23" s="66" t="str">
        <f t="shared" si="67"/>
        <v/>
      </c>
      <c r="AB23" s="36"/>
      <c r="AC23" s="179" t="str">
        <f t="shared" ref="AC23:AD23" si="68">IF(AC19="Enter","",(DATEDIF(AC18,AC19,"md")+1))</f>
        <v/>
      </c>
      <c r="AD23" s="66" t="str">
        <f t="shared" si="68"/>
        <v/>
      </c>
      <c r="AE23" s="36"/>
      <c r="AF23" s="179" t="str">
        <f t="shared" ref="AF23:AG23" si="69">IF(AF19="Enter","",(DATEDIF(AF18,AF19,"md")+1))</f>
        <v/>
      </c>
      <c r="AG23" s="66" t="str">
        <f t="shared" si="69"/>
        <v/>
      </c>
      <c r="AH23" s="36"/>
      <c r="AI23" s="179" t="str">
        <f t="shared" ref="AI23:AJ23" si="70">IF(AI19="Enter","",(DATEDIF(AI18,AI19,"md")+1))</f>
        <v/>
      </c>
      <c r="AJ23" s="66" t="str">
        <f t="shared" si="70"/>
        <v/>
      </c>
      <c r="AK23" s="36"/>
    </row>
    <row r="24" spans="1:37" ht="17.25" customHeight="1" x14ac:dyDescent="0.25">
      <c r="A24" s="48" t="s">
        <v>263</v>
      </c>
      <c r="B24" s="69" t="str">
        <f t="shared" ref="B24:C24" si="71">IF(B23="","",MAX(0,MIN(B21,TRUNC(B22*B23,0))))</f>
        <v/>
      </c>
      <c r="C24" s="70" t="str">
        <f t="shared" si="71"/>
        <v/>
      </c>
      <c r="D24" s="37"/>
      <c r="E24" s="103" t="str">
        <f t="shared" ref="E24:F24" si="72">IF(E23="","",MAX(0,MIN(E21,TRUNC(E22*E23,0))))</f>
        <v/>
      </c>
      <c r="F24" s="70" t="str">
        <f t="shared" si="72"/>
        <v/>
      </c>
      <c r="H24" s="103" t="str">
        <f t="shared" ref="H24:I24" si="73">IF(H23="","",MAX(0,MIN(H21,TRUNC(H22*H23,0))))</f>
        <v/>
      </c>
      <c r="I24" s="70" t="str">
        <f t="shared" si="73"/>
        <v/>
      </c>
      <c r="J24" s="37"/>
      <c r="K24" s="103" t="str">
        <f t="shared" ref="K24:L24" si="74">IF(K23="","",MAX(0,MIN(K21,TRUNC(K22*K23,0))))</f>
        <v/>
      </c>
      <c r="L24" s="70" t="str">
        <f t="shared" si="74"/>
        <v/>
      </c>
      <c r="M24" s="37"/>
      <c r="N24" s="103" t="str">
        <f t="shared" ref="N24:O24" si="75">IF(N23="","",MAX(0,MIN(N21,TRUNC(N22*N23,0))))</f>
        <v/>
      </c>
      <c r="O24" s="70" t="str">
        <f t="shared" si="75"/>
        <v/>
      </c>
      <c r="P24" s="37"/>
      <c r="Q24" s="103" t="str">
        <f t="shared" ref="Q24:R24" si="76">IF(Q23="","",MAX(0,MIN(Q21,TRUNC(Q22*Q23,0))))</f>
        <v/>
      </c>
      <c r="R24" s="70" t="str">
        <f t="shared" si="76"/>
        <v/>
      </c>
      <c r="S24" s="37"/>
      <c r="T24" s="103" t="str">
        <f t="shared" ref="T24:U24" si="77">IF(T23="","",MAX(0,MIN(T21,TRUNC(T22*T23,0))))</f>
        <v/>
      </c>
      <c r="U24" s="70" t="str">
        <f t="shared" si="77"/>
        <v/>
      </c>
      <c r="V24" s="37"/>
      <c r="W24" s="103" t="str">
        <f t="shared" ref="W24:X24" si="78">IF(W23="","",MAX(0,MIN(W21,TRUNC(W22*W23,0))))</f>
        <v/>
      </c>
      <c r="X24" s="70" t="str">
        <f t="shared" si="78"/>
        <v/>
      </c>
      <c r="Y24" s="37"/>
      <c r="Z24" s="103" t="str">
        <f t="shared" ref="Z24:AA24" si="79">IF(Z23="","",MAX(0,MIN(Z21,TRUNC(Z22*Z23,0))))</f>
        <v/>
      </c>
      <c r="AA24" s="70" t="str">
        <f t="shared" si="79"/>
        <v/>
      </c>
      <c r="AB24" s="37"/>
      <c r="AC24" s="103" t="str">
        <f t="shared" ref="AC24:AD24" si="80">IF(AC23="","",MAX(0,MIN(AC21,TRUNC(AC22*AC23,0))))</f>
        <v/>
      </c>
      <c r="AD24" s="70" t="str">
        <f t="shared" si="80"/>
        <v/>
      </c>
      <c r="AE24" s="37"/>
      <c r="AF24" s="103" t="str">
        <f t="shared" ref="AF24:AG24" si="81">IF(AF23="","",MAX(0,MIN(AF21,TRUNC(AF22*AF23,0))))</f>
        <v/>
      </c>
      <c r="AG24" s="70" t="str">
        <f t="shared" si="81"/>
        <v/>
      </c>
      <c r="AH24" s="37"/>
      <c r="AI24" s="103" t="str">
        <f t="shared" ref="AI24:AJ24" si="82">IF(AI23="","",MAX(0,MIN(AI21,TRUNC(AI22*AI23,0))))</f>
        <v/>
      </c>
      <c r="AJ24" s="70" t="str">
        <f t="shared" si="82"/>
        <v/>
      </c>
      <c r="AK24" s="37"/>
    </row>
    <row r="25" spans="1:37" ht="17.25" customHeight="1" x14ac:dyDescent="0.25">
      <c r="A25" s="48"/>
      <c r="B25" s="69"/>
      <c r="C25" s="70"/>
      <c r="D25" s="37"/>
      <c r="E25" s="103"/>
      <c r="F25" s="70"/>
      <c r="H25" s="103"/>
      <c r="I25" s="70"/>
      <c r="J25" s="37"/>
      <c r="K25" s="103"/>
      <c r="L25" s="70"/>
      <c r="M25" s="37"/>
      <c r="N25" s="103"/>
      <c r="O25" s="70"/>
      <c r="P25" s="37"/>
      <c r="Q25" s="103"/>
      <c r="R25" s="70"/>
      <c r="S25" s="37"/>
      <c r="T25" s="103"/>
      <c r="U25" s="70"/>
      <c r="V25" s="37"/>
      <c r="W25" s="103"/>
      <c r="X25" s="70"/>
      <c r="Y25" s="37"/>
      <c r="Z25" s="103"/>
      <c r="AA25" s="70"/>
      <c r="AB25" s="37"/>
      <c r="AC25" s="103"/>
      <c r="AD25" s="70"/>
      <c r="AE25" s="37"/>
      <c r="AF25" s="103"/>
      <c r="AG25" s="70"/>
      <c r="AH25" s="37"/>
      <c r="AI25" s="103"/>
      <c r="AJ25" s="70"/>
      <c r="AK25" s="37"/>
    </row>
    <row r="26" spans="1:37" ht="17.25" customHeight="1" x14ac:dyDescent="0.25">
      <c r="A26" s="48" t="s">
        <v>118</v>
      </c>
      <c r="B26" s="167" t="s">
        <v>45</v>
      </c>
      <c r="C26" s="168" t="s">
        <v>45</v>
      </c>
      <c r="D26" s="37"/>
      <c r="E26" s="180" t="s">
        <v>45</v>
      </c>
      <c r="F26" s="168" t="s">
        <v>45</v>
      </c>
      <c r="G26" s="37"/>
      <c r="H26" s="180" t="s">
        <v>45</v>
      </c>
      <c r="I26" s="168" t="s">
        <v>45</v>
      </c>
      <c r="J26" s="37"/>
      <c r="K26" s="180" t="s">
        <v>45</v>
      </c>
      <c r="L26" s="168" t="s">
        <v>45</v>
      </c>
      <c r="M26" s="37"/>
      <c r="N26" s="180" t="s">
        <v>45</v>
      </c>
      <c r="O26" s="168" t="s">
        <v>45</v>
      </c>
      <c r="P26" s="37"/>
      <c r="Q26" s="180" t="s">
        <v>45</v>
      </c>
      <c r="R26" s="168" t="s">
        <v>45</v>
      </c>
      <c r="S26" s="37"/>
      <c r="T26" s="180" t="s">
        <v>45</v>
      </c>
      <c r="U26" s="168" t="s">
        <v>45</v>
      </c>
      <c r="V26" s="37"/>
      <c r="W26" s="180" t="s">
        <v>45</v>
      </c>
      <c r="X26" s="168" t="s">
        <v>45</v>
      </c>
      <c r="Y26" s="37"/>
      <c r="Z26" s="180" t="s">
        <v>45</v>
      </c>
      <c r="AA26" s="168" t="s">
        <v>45</v>
      </c>
      <c r="AB26" s="37"/>
      <c r="AC26" s="180" t="s">
        <v>45</v>
      </c>
      <c r="AD26" s="168" t="s">
        <v>45</v>
      </c>
      <c r="AE26" s="37"/>
      <c r="AF26" s="180" t="s">
        <v>45</v>
      </c>
      <c r="AG26" s="168" t="s">
        <v>45</v>
      </c>
      <c r="AH26" s="37"/>
      <c r="AI26" s="180" t="s">
        <v>45</v>
      </c>
      <c r="AJ26" s="168" t="s">
        <v>45</v>
      </c>
      <c r="AK26" s="37"/>
    </row>
    <row r="27" spans="1:37" ht="17.25" customHeight="1" x14ac:dyDescent="0.25">
      <c r="A27" s="48" t="s">
        <v>203</v>
      </c>
      <c r="B27" s="163" t="s">
        <v>47</v>
      </c>
      <c r="C27" s="164" t="s">
        <v>47</v>
      </c>
      <c r="D27" s="37"/>
      <c r="E27" s="181" t="s">
        <v>47</v>
      </c>
      <c r="F27" s="164" t="s">
        <v>47</v>
      </c>
      <c r="G27" s="37"/>
      <c r="H27" s="181" t="s">
        <v>47</v>
      </c>
      <c r="I27" s="164" t="s">
        <v>47</v>
      </c>
      <c r="J27" s="37"/>
      <c r="K27" s="181" t="s">
        <v>47</v>
      </c>
      <c r="L27" s="164" t="s">
        <v>47</v>
      </c>
      <c r="M27" s="37"/>
      <c r="N27" s="181" t="s">
        <v>47</v>
      </c>
      <c r="O27" s="164" t="s">
        <v>47</v>
      </c>
      <c r="P27" s="37"/>
      <c r="Q27" s="181" t="s">
        <v>47</v>
      </c>
      <c r="R27" s="164" t="s">
        <v>47</v>
      </c>
      <c r="S27" s="37"/>
      <c r="T27" s="181" t="s">
        <v>47</v>
      </c>
      <c r="U27" s="164" t="s">
        <v>47</v>
      </c>
      <c r="V27" s="37"/>
      <c r="W27" s="181" t="s">
        <v>47</v>
      </c>
      <c r="X27" s="164" t="s">
        <v>47</v>
      </c>
      <c r="Y27" s="37"/>
      <c r="Z27" s="181" t="s">
        <v>47</v>
      </c>
      <c r="AA27" s="164" t="s">
        <v>47</v>
      </c>
      <c r="AB27" s="37"/>
      <c r="AC27" s="181" t="s">
        <v>47</v>
      </c>
      <c r="AD27" s="164" t="s">
        <v>47</v>
      </c>
      <c r="AE27" s="37"/>
      <c r="AF27" s="181" t="s">
        <v>47</v>
      </c>
      <c r="AG27" s="164" t="s">
        <v>47</v>
      </c>
      <c r="AH27" s="37"/>
      <c r="AI27" s="181" t="s">
        <v>47</v>
      </c>
      <c r="AJ27" s="164" t="s">
        <v>47</v>
      </c>
      <c r="AK27" s="37"/>
    </row>
    <row r="28" spans="1:37" ht="17.25" customHeight="1" x14ac:dyDescent="0.25">
      <c r="A28" s="48" t="s">
        <v>204</v>
      </c>
      <c r="B28" s="163" t="s">
        <v>47</v>
      </c>
      <c r="C28" s="164" t="s">
        <v>47</v>
      </c>
      <c r="D28" s="37"/>
      <c r="E28" s="181" t="s">
        <v>47</v>
      </c>
      <c r="F28" s="164" t="s">
        <v>47</v>
      </c>
      <c r="G28" s="37"/>
      <c r="H28" s="181" t="s">
        <v>47</v>
      </c>
      <c r="I28" s="164" t="s">
        <v>47</v>
      </c>
      <c r="J28" s="37"/>
      <c r="K28" s="181" t="s">
        <v>47</v>
      </c>
      <c r="L28" s="164" t="s">
        <v>47</v>
      </c>
      <c r="M28" s="37"/>
      <c r="N28" s="181" t="s">
        <v>47</v>
      </c>
      <c r="O28" s="164" t="s">
        <v>47</v>
      </c>
      <c r="P28" s="37"/>
      <c r="Q28" s="181" t="s">
        <v>47</v>
      </c>
      <c r="R28" s="164" t="s">
        <v>47</v>
      </c>
      <c r="S28" s="37"/>
      <c r="T28" s="181" t="s">
        <v>47</v>
      </c>
      <c r="U28" s="164" t="s">
        <v>47</v>
      </c>
      <c r="V28" s="37"/>
      <c r="W28" s="181" t="s">
        <v>47</v>
      </c>
      <c r="X28" s="164" t="s">
        <v>47</v>
      </c>
      <c r="Y28" s="37"/>
      <c r="Z28" s="181" t="s">
        <v>47</v>
      </c>
      <c r="AA28" s="164" t="s">
        <v>47</v>
      </c>
      <c r="AB28" s="37"/>
      <c r="AC28" s="181" t="s">
        <v>47</v>
      </c>
      <c r="AD28" s="164" t="s">
        <v>47</v>
      </c>
      <c r="AE28" s="37"/>
      <c r="AF28" s="181" t="s">
        <v>47</v>
      </c>
      <c r="AG28" s="164" t="s">
        <v>47</v>
      </c>
      <c r="AH28" s="37"/>
      <c r="AI28" s="181" t="s">
        <v>47</v>
      </c>
      <c r="AJ28" s="164" t="s">
        <v>47</v>
      </c>
      <c r="AK28" s="37"/>
    </row>
    <row r="29" spans="1:37" ht="17.25" customHeight="1" x14ac:dyDescent="0.25">
      <c r="A29" s="48" t="s">
        <v>205</v>
      </c>
      <c r="B29" s="163" t="s">
        <v>47</v>
      </c>
      <c r="C29" s="164" t="s">
        <v>47</v>
      </c>
      <c r="D29" s="37"/>
      <c r="E29" s="181" t="s">
        <v>47</v>
      </c>
      <c r="F29" s="164" t="s">
        <v>47</v>
      </c>
      <c r="G29" s="37"/>
      <c r="H29" s="181" t="s">
        <v>47</v>
      </c>
      <c r="I29" s="164" t="s">
        <v>47</v>
      </c>
      <c r="J29" s="37"/>
      <c r="K29" s="181" t="s">
        <v>47</v>
      </c>
      <c r="L29" s="164" t="s">
        <v>47</v>
      </c>
      <c r="M29" s="37"/>
      <c r="N29" s="181" t="s">
        <v>47</v>
      </c>
      <c r="O29" s="164" t="s">
        <v>47</v>
      </c>
      <c r="P29" s="37"/>
      <c r="Q29" s="181" t="s">
        <v>47</v>
      </c>
      <c r="R29" s="164" t="s">
        <v>47</v>
      </c>
      <c r="S29" s="37"/>
      <c r="T29" s="181" t="s">
        <v>47</v>
      </c>
      <c r="U29" s="164" t="s">
        <v>47</v>
      </c>
      <c r="V29" s="37"/>
      <c r="W29" s="181" t="s">
        <v>47</v>
      </c>
      <c r="X29" s="164" t="s">
        <v>47</v>
      </c>
      <c r="Y29" s="37"/>
      <c r="Z29" s="181" t="s">
        <v>47</v>
      </c>
      <c r="AA29" s="164" t="s">
        <v>47</v>
      </c>
      <c r="AB29" s="37"/>
      <c r="AC29" s="181" t="s">
        <v>47</v>
      </c>
      <c r="AD29" s="164" t="s">
        <v>47</v>
      </c>
      <c r="AE29" s="37"/>
      <c r="AF29" s="181" t="s">
        <v>47</v>
      </c>
      <c r="AG29" s="164" t="s">
        <v>47</v>
      </c>
      <c r="AH29" s="37"/>
      <c r="AI29" s="181" t="s">
        <v>47</v>
      </c>
      <c r="AJ29" s="164" t="s">
        <v>47</v>
      </c>
      <c r="AK29" s="37"/>
    </row>
    <row r="30" spans="1:37" ht="17.25" customHeight="1" x14ac:dyDescent="0.25">
      <c r="A30" s="48" t="s">
        <v>206</v>
      </c>
      <c r="B30" s="163" t="s">
        <v>47</v>
      </c>
      <c r="C30" s="164" t="s">
        <v>47</v>
      </c>
      <c r="D30" s="37"/>
      <c r="E30" s="181" t="s">
        <v>47</v>
      </c>
      <c r="F30" s="164" t="s">
        <v>47</v>
      </c>
      <c r="G30" s="37"/>
      <c r="H30" s="181" t="s">
        <v>47</v>
      </c>
      <c r="I30" s="164" t="s">
        <v>47</v>
      </c>
      <c r="J30" s="37"/>
      <c r="K30" s="181" t="s">
        <v>47</v>
      </c>
      <c r="L30" s="164" t="s">
        <v>47</v>
      </c>
      <c r="M30" s="37"/>
      <c r="N30" s="181" t="s">
        <v>47</v>
      </c>
      <c r="O30" s="164" t="s">
        <v>47</v>
      </c>
      <c r="P30" s="37"/>
      <c r="Q30" s="181" t="s">
        <v>47</v>
      </c>
      <c r="R30" s="164" t="s">
        <v>47</v>
      </c>
      <c r="S30" s="37"/>
      <c r="T30" s="181" t="s">
        <v>47</v>
      </c>
      <c r="U30" s="164" t="s">
        <v>47</v>
      </c>
      <c r="V30" s="37"/>
      <c r="W30" s="181" t="s">
        <v>47</v>
      </c>
      <c r="X30" s="164" t="s">
        <v>47</v>
      </c>
      <c r="Y30" s="37"/>
      <c r="Z30" s="181" t="s">
        <v>47</v>
      </c>
      <c r="AA30" s="164" t="s">
        <v>47</v>
      </c>
      <c r="AB30" s="37"/>
      <c r="AC30" s="181" t="s">
        <v>47</v>
      </c>
      <c r="AD30" s="164" t="s">
        <v>47</v>
      </c>
      <c r="AE30" s="37"/>
      <c r="AF30" s="181" t="s">
        <v>47</v>
      </c>
      <c r="AG30" s="164" t="s">
        <v>47</v>
      </c>
      <c r="AH30" s="37"/>
      <c r="AI30" s="181" t="s">
        <v>47</v>
      </c>
      <c r="AJ30" s="164" t="s">
        <v>47</v>
      </c>
      <c r="AK30" s="37"/>
    </row>
    <row r="31" spans="1:37" s="45" customFormat="1" ht="17.25" customHeight="1" x14ac:dyDescent="0.25">
      <c r="A31" s="48"/>
      <c r="B31" s="170"/>
      <c r="C31" s="171"/>
      <c r="E31" s="48"/>
      <c r="F31" s="171"/>
      <c r="H31" s="48"/>
      <c r="I31" s="171"/>
      <c r="K31" s="48"/>
      <c r="L31" s="171"/>
      <c r="N31" s="48"/>
      <c r="O31" s="171"/>
      <c r="Q31" s="48"/>
      <c r="R31" s="171"/>
      <c r="T31" s="48"/>
      <c r="U31" s="171"/>
      <c r="W31" s="48"/>
      <c r="X31" s="171"/>
      <c r="Z31" s="48"/>
      <c r="AA31" s="171"/>
      <c r="AC31" s="48"/>
      <c r="AD31" s="171"/>
      <c r="AF31" s="48"/>
      <c r="AG31" s="171"/>
      <c r="AI31" s="48"/>
      <c r="AJ31" s="171"/>
    </row>
    <row r="32" spans="1:37" s="46" customFormat="1" ht="90" x14ac:dyDescent="0.25">
      <c r="A32" s="48" t="s">
        <v>138</v>
      </c>
      <c r="B32" s="73"/>
      <c r="C32" s="74" t="str">
        <f>IF(OR(AND(C20="W2T",B20="CSJ"),AND(C20="CSJ",B20="W2T")),"Yes","No")</f>
        <v>No</v>
      </c>
      <c r="D32" s="39"/>
      <c r="E32" s="105"/>
      <c r="F32" s="74" t="str">
        <f>IF(OR(AND(F20="W2T",E20="CSJ"),AND(F20="CSJ",E20="W2T")),"Yes","No")</f>
        <v>No</v>
      </c>
      <c r="G32" s="39"/>
      <c r="H32" s="105"/>
      <c r="I32" s="74" t="str">
        <f>IF(OR(AND(I20="W2T",H20="CSJ"),AND(I20="CSJ",H20="W2T")),"Yes","No")</f>
        <v>No</v>
      </c>
      <c r="J32" s="39"/>
      <c r="K32" s="105"/>
      <c r="L32" s="74" t="str">
        <f>IF(OR(AND(L20="W2T",K20="CSJ"),AND(L20="CSJ",K20="W2T")),"Yes","No")</f>
        <v>No</v>
      </c>
      <c r="M32" s="39"/>
      <c r="N32" s="105"/>
      <c r="O32" s="74" t="str">
        <f>IF(OR(AND(O20="W2T",N20="CSJ"),AND(O20="CSJ",N20="W2T")),"Yes","No")</f>
        <v>No</v>
      </c>
      <c r="P32" s="39"/>
      <c r="Q32" s="105"/>
      <c r="R32" s="74" t="str">
        <f>IF(OR(AND(R20="W2T",Q20="CSJ"),AND(R20="CSJ",Q20="W2T")),"Yes","No")</f>
        <v>No</v>
      </c>
      <c r="S32" s="39"/>
      <c r="T32" s="105"/>
      <c r="U32" s="74" t="str">
        <f>IF(OR(AND(U20="W2T",T20="CSJ"),AND(U20="CSJ",T20="W2T")),"Yes","No")</f>
        <v>No</v>
      </c>
      <c r="V32" s="39"/>
      <c r="W32" s="105"/>
      <c r="X32" s="74" t="str">
        <f>IF(OR(AND(X20="W2T",W20="CSJ"),AND(X20="CSJ",W20="W2T")),"Yes","No")</f>
        <v>No</v>
      </c>
      <c r="Y32" s="39"/>
      <c r="Z32" s="105"/>
      <c r="AA32" s="74" t="str">
        <f>IF(OR(AND(AA20="W2T",Z20="CSJ"),AND(AA20="CSJ",Z20="W2T")),"Yes","No")</f>
        <v>No</v>
      </c>
      <c r="AB32" s="39"/>
      <c r="AC32" s="105"/>
      <c r="AD32" s="74" t="str">
        <f>IF(OR(AND(AD20="W2T",AC20="CSJ"),AND(AD20="CSJ",AC20="W2T")),"Yes","No")</f>
        <v>No</v>
      </c>
      <c r="AE32" s="39"/>
      <c r="AF32" s="105"/>
      <c r="AG32" s="74" t="str">
        <f>IF(OR(AND(AG20="W2T",AF20="CSJ"),AND(AG20="CSJ",AF20="W2T")),"Yes","No")</f>
        <v>No</v>
      </c>
      <c r="AH32" s="39"/>
      <c r="AI32" s="105"/>
      <c r="AJ32" s="74" t="str">
        <f>IF(OR(AND(AJ20="W2T",AI20="CSJ"),AND(AJ20="CSJ",AI20="W2T")),"Yes","No")</f>
        <v>No</v>
      </c>
    </row>
    <row r="33" spans="1:37" s="45" customFormat="1" x14ac:dyDescent="0.25">
      <c r="A33" s="48"/>
      <c r="B33" s="170"/>
      <c r="C33" s="171"/>
      <c r="E33" s="48"/>
      <c r="F33" s="171"/>
      <c r="H33" s="48"/>
      <c r="I33" s="171"/>
      <c r="K33" s="48"/>
      <c r="L33" s="171"/>
      <c r="N33" s="48"/>
      <c r="O33" s="171"/>
      <c r="Q33" s="48"/>
      <c r="R33" s="171"/>
      <c r="T33" s="48"/>
      <c r="U33" s="171"/>
      <c r="W33" s="48"/>
      <c r="X33" s="171"/>
      <c r="Z33" s="48"/>
      <c r="AA33" s="171"/>
      <c r="AC33" s="48"/>
      <c r="AD33" s="171"/>
      <c r="AF33" s="48"/>
      <c r="AG33" s="171"/>
      <c r="AI33" s="48"/>
      <c r="AJ33" s="171"/>
    </row>
    <row r="34" spans="1:37" s="46" customFormat="1" x14ac:dyDescent="0.25">
      <c r="A34" s="48" t="s">
        <v>163</v>
      </c>
      <c r="B34" s="75" t="s">
        <v>80</v>
      </c>
      <c r="C34" s="76" t="s">
        <v>45</v>
      </c>
      <c r="D34" s="155"/>
      <c r="E34" s="106" t="s">
        <v>80</v>
      </c>
      <c r="F34" s="76" t="s">
        <v>45</v>
      </c>
      <c r="G34" s="155"/>
      <c r="H34" s="106" t="s">
        <v>80</v>
      </c>
      <c r="I34" s="76" t="s">
        <v>45</v>
      </c>
      <c r="J34" s="155"/>
      <c r="K34" s="106" t="s">
        <v>80</v>
      </c>
      <c r="L34" s="76" t="s">
        <v>45</v>
      </c>
      <c r="M34" s="155"/>
      <c r="N34" s="106" t="s">
        <v>80</v>
      </c>
      <c r="O34" s="76" t="s">
        <v>45</v>
      </c>
      <c r="P34" s="155"/>
      <c r="Q34" s="106" t="s">
        <v>80</v>
      </c>
      <c r="R34" s="76" t="s">
        <v>45</v>
      </c>
      <c r="S34" s="155"/>
      <c r="T34" s="106" t="s">
        <v>80</v>
      </c>
      <c r="U34" s="76" t="s">
        <v>45</v>
      </c>
      <c r="V34" s="155"/>
      <c r="W34" s="106" t="s">
        <v>80</v>
      </c>
      <c r="X34" s="76" t="s">
        <v>45</v>
      </c>
      <c r="Y34" s="155"/>
      <c r="Z34" s="106" t="s">
        <v>80</v>
      </c>
      <c r="AA34" s="76" t="s">
        <v>45</v>
      </c>
      <c r="AB34" s="155"/>
      <c r="AC34" s="106" t="s">
        <v>80</v>
      </c>
      <c r="AD34" s="76" t="s">
        <v>45</v>
      </c>
      <c r="AE34" s="155"/>
      <c r="AF34" s="106" t="s">
        <v>80</v>
      </c>
      <c r="AG34" s="76" t="s">
        <v>45</v>
      </c>
      <c r="AH34" s="155"/>
      <c r="AI34" s="106" t="s">
        <v>80</v>
      </c>
      <c r="AJ34" s="76" t="s">
        <v>45</v>
      </c>
      <c r="AK34" s="155"/>
    </row>
    <row r="35" spans="1:37" s="45" customFormat="1" x14ac:dyDescent="0.25">
      <c r="A35" s="48"/>
      <c r="B35" s="170"/>
      <c r="C35" s="171"/>
      <c r="E35" s="48"/>
      <c r="F35" s="171"/>
      <c r="H35" s="48"/>
      <c r="I35" s="171"/>
      <c r="K35" s="48"/>
      <c r="L35" s="171"/>
      <c r="N35" s="48"/>
      <c r="O35" s="171"/>
      <c r="Q35" s="48"/>
      <c r="R35" s="171"/>
      <c r="T35" s="48"/>
      <c r="U35" s="171"/>
      <c r="W35" s="48"/>
      <c r="X35" s="171"/>
      <c r="Z35" s="48"/>
      <c r="AA35" s="171"/>
      <c r="AC35" s="48"/>
      <c r="AD35" s="171"/>
      <c r="AF35" s="48"/>
      <c r="AG35" s="171"/>
      <c r="AI35" s="48"/>
      <c r="AJ35" s="171"/>
    </row>
    <row r="36" spans="1:37" x14ac:dyDescent="0.25">
      <c r="A36" s="48" t="s">
        <v>59</v>
      </c>
      <c r="B36" s="77" t="s">
        <v>80</v>
      </c>
      <c r="C36" s="78" t="str">
        <f>IF(C34="Select","",IF(C34="Yes","Enter"," $0"))</f>
        <v/>
      </c>
      <c r="D36" s="41"/>
      <c r="E36" s="107" t="s">
        <v>80</v>
      </c>
      <c r="F36" s="78" t="str">
        <f t="shared" ref="F36:AJ36" si="83">IF(F34="Select","",IF(F34="Yes","Enter"," $0"))</f>
        <v/>
      </c>
      <c r="G36" s="41"/>
      <c r="H36" s="107" t="s">
        <v>80</v>
      </c>
      <c r="I36" s="78" t="str">
        <f t="shared" si="83"/>
        <v/>
      </c>
      <c r="J36" s="41"/>
      <c r="K36" s="107" t="s">
        <v>80</v>
      </c>
      <c r="L36" s="78" t="str">
        <f t="shared" si="83"/>
        <v/>
      </c>
      <c r="M36" s="41"/>
      <c r="N36" s="107" t="s">
        <v>80</v>
      </c>
      <c r="O36" s="78" t="str">
        <f t="shared" si="83"/>
        <v/>
      </c>
      <c r="P36" s="41"/>
      <c r="Q36" s="107" t="s">
        <v>80</v>
      </c>
      <c r="R36" s="78" t="str">
        <f t="shared" si="83"/>
        <v/>
      </c>
      <c r="S36" s="41"/>
      <c r="T36" s="107" t="s">
        <v>80</v>
      </c>
      <c r="U36" s="78" t="str">
        <f t="shared" si="83"/>
        <v/>
      </c>
      <c r="V36" s="41"/>
      <c r="W36" s="107" t="s">
        <v>80</v>
      </c>
      <c r="X36" s="78" t="str">
        <f t="shared" si="83"/>
        <v/>
      </c>
      <c r="Y36" s="41"/>
      <c r="Z36" s="107" t="s">
        <v>80</v>
      </c>
      <c r="AA36" s="78" t="str">
        <f t="shared" si="83"/>
        <v/>
      </c>
      <c r="AB36" s="41"/>
      <c r="AC36" s="107" t="s">
        <v>80</v>
      </c>
      <c r="AD36" s="78" t="str">
        <f t="shared" si="83"/>
        <v/>
      </c>
      <c r="AE36" s="41"/>
      <c r="AF36" s="107" t="s">
        <v>80</v>
      </c>
      <c r="AG36" s="78" t="str">
        <f t="shared" si="83"/>
        <v/>
      </c>
      <c r="AH36" s="41"/>
      <c r="AI36" s="107" t="s">
        <v>80</v>
      </c>
      <c r="AJ36" s="78" t="str">
        <f t="shared" si="83"/>
        <v/>
      </c>
      <c r="AK36" s="41"/>
    </row>
    <row r="37" spans="1:37" x14ac:dyDescent="0.25">
      <c r="A37" s="48" t="s">
        <v>66</v>
      </c>
      <c r="B37" s="79" t="s">
        <v>47</v>
      </c>
      <c r="C37" s="80" t="str">
        <f>B37</f>
        <v>Enter</v>
      </c>
      <c r="D37" s="41"/>
      <c r="E37" s="108" t="s">
        <v>47</v>
      </c>
      <c r="F37" s="80" t="str">
        <f t="shared" ref="F37" si="84">E37</f>
        <v>Enter</v>
      </c>
      <c r="G37" s="41"/>
      <c r="H37" s="108" t="s">
        <v>47</v>
      </c>
      <c r="I37" s="80" t="str">
        <f t="shared" ref="I37" si="85">H37</f>
        <v>Enter</v>
      </c>
      <c r="J37" s="41"/>
      <c r="K37" s="108" t="s">
        <v>47</v>
      </c>
      <c r="L37" s="80" t="str">
        <f t="shared" ref="L37" si="86">K37</f>
        <v>Enter</v>
      </c>
      <c r="M37" s="41"/>
      <c r="N37" s="108" t="s">
        <v>47</v>
      </c>
      <c r="O37" s="80" t="str">
        <f t="shared" ref="O37" si="87">N37</f>
        <v>Enter</v>
      </c>
      <c r="P37" s="41"/>
      <c r="Q37" s="108" t="s">
        <v>47</v>
      </c>
      <c r="R37" s="80" t="str">
        <f t="shared" ref="R37" si="88">Q37</f>
        <v>Enter</v>
      </c>
      <c r="S37" s="41"/>
      <c r="T37" s="108" t="s">
        <v>47</v>
      </c>
      <c r="U37" s="80" t="str">
        <f t="shared" ref="U37" si="89">T37</f>
        <v>Enter</v>
      </c>
      <c r="V37" s="41"/>
      <c r="W37" s="108" t="s">
        <v>47</v>
      </c>
      <c r="X37" s="80" t="str">
        <f t="shared" ref="X37" si="90">W37</f>
        <v>Enter</v>
      </c>
      <c r="Y37" s="41"/>
      <c r="Z37" s="108" t="s">
        <v>47</v>
      </c>
      <c r="AA37" s="80" t="str">
        <f t="shared" ref="AA37" si="91">Z37</f>
        <v>Enter</v>
      </c>
      <c r="AB37" s="41"/>
      <c r="AC37" s="108" t="s">
        <v>47</v>
      </c>
      <c r="AD37" s="80" t="str">
        <f t="shared" ref="AD37" si="92">AC37</f>
        <v>Enter</v>
      </c>
      <c r="AE37" s="41"/>
      <c r="AF37" s="108" t="s">
        <v>47</v>
      </c>
      <c r="AG37" s="80" t="str">
        <f t="shared" ref="AG37" si="93">AF37</f>
        <v>Enter</v>
      </c>
      <c r="AH37" s="41"/>
      <c r="AI37" s="108" t="s">
        <v>47</v>
      </c>
      <c r="AJ37" s="80" t="str">
        <f t="shared" ref="AJ37" si="94">AI37</f>
        <v>Enter</v>
      </c>
      <c r="AK37" s="41"/>
    </row>
    <row r="38" spans="1:37" s="45" customFormat="1" x14ac:dyDescent="0.25">
      <c r="A38" s="48"/>
      <c r="B38" s="170"/>
      <c r="C38" s="171"/>
      <c r="E38" s="48"/>
      <c r="F38" s="171"/>
      <c r="H38" s="48"/>
      <c r="I38" s="171"/>
      <c r="K38" s="48"/>
      <c r="L38" s="171"/>
      <c r="N38" s="48"/>
      <c r="O38" s="171"/>
      <c r="Q38" s="48"/>
      <c r="R38" s="171"/>
      <c r="T38" s="48"/>
      <c r="U38" s="171"/>
      <c r="W38" s="48"/>
      <c r="X38" s="171"/>
      <c r="Z38" s="48"/>
      <c r="AA38" s="171"/>
      <c r="AC38" s="48"/>
      <c r="AD38" s="171"/>
      <c r="AF38" s="48"/>
      <c r="AG38" s="171"/>
      <c r="AI38" s="48"/>
      <c r="AJ38" s="171"/>
    </row>
    <row r="39" spans="1:37" s="23" customFormat="1" x14ac:dyDescent="0.25">
      <c r="A39" s="49" t="s">
        <v>81</v>
      </c>
      <c r="B39" s="81" t="s">
        <v>47</v>
      </c>
      <c r="C39" s="82" t="str">
        <f>IF(C24="","",B39)</f>
        <v/>
      </c>
      <c r="D39" s="156"/>
      <c r="E39" s="109" t="s">
        <v>47</v>
      </c>
      <c r="F39" s="82" t="str">
        <f>IF(F24="","",E39)</f>
        <v/>
      </c>
      <c r="G39" s="156"/>
      <c r="H39" s="109" t="s">
        <v>47</v>
      </c>
      <c r="I39" s="82" t="str">
        <f>IF(I24="","",H39)</f>
        <v/>
      </c>
      <c r="J39" s="156"/>
      <c r="K39" s="109" t="s">
        <v>47</v>
      </c>
      <c r="L39" s="82" t="str">
        <f>IF(L24="","",K39)</f>
        <v/>
      </c>
      <c r="M39" s="156"/>
      <c r="N39" s="109" t="s">
        <v>47</v>
      </c>
      <c r="O39" s="82" t="str">
        <f>IF(O24="","",N39)</f>
        <v/>
      </c>
      <c r="P39" s="156"/>
      <c r="Q39" s="109" t="s">
        <v>47</v>
      </c>
      <c r="R39" s="82" t="str">
        <f>IF(R24="","",Q39)</f>
        <v/>
      </c>
      <c r="S39" s="156"/>
      <c r="T39" s="109" t="s">
        <v>47</v>
      </c>
      <c r="U39" s="82" t="str">
        <f>IF(U24="","",T39)</f>
        <v/>
      </c>
      <c r="V39" s="156"/>
      <c r="W39" s="109" t="s">
        <v>47</v>
      </c>
      <c r="X39" s="82" t="str">
        <f>IF(X24="","",W39)</f>
        <v/>
      </c>
      <c r="Y39" s="156"/>
      <c r="Z39" s="109" t="s">
        <v>47</v>
      </c>
      <c r="AA39" s="82" t="str">
        <f>IF(AA24="","",Z39)</f>
        <v/>
      </c>
      <c r="AB39" s="156"/>
      <c r="AC39" s="109" t="s">
        <v>47</v>
      </c>
      <c r="AD39" s="82" t="str">
        <f>IF(AD24="","",AC39)</f>
        <v/>
      </c>
      <c r="AE39" s="156"/>
      <c r="AF39" s="109" t="s">
        <v>47</v>
      </c>
      <c r="AG39" s="82" t="str">
        <f>IF(AG24="","",AF39)</f>
        <v/>
      </c>
      <c r="AH39" s="156"/>
      <c r="AI39" s="109" t="s">
        <v>47</v>
      </c>
      <c r="AJ39" s="82" t="str">
        <f>IF(AJ24="","",AI39)</f>
        <v/>
      </c>
      <c r="AK39" s="156"/>
    </row>
    <row r="40" spans="1:37" s="23" customFormat="1" x14ac:dyDescent="0.25">
      <c r="A40" s="49" t="s">
        <v>82</v>
      </c>
      <c r="B40" s="81" t="s">
        <v>47</v>
      </c>
      <c r="C40" s="82" t="str">
        <f>IF(C24="","",B40)</f>
        <v/>
      </c>
      <c r="D40" s="156"/>
      <c r="E40" s="109" t="s">
        <v>47</v>
      </c>
      <c r="F40" s="82" t="str">
        <f>IF(F24="","",E40)</f>
        <v/>
      </c>
      <c r="G40" s="156"/>
      <c r="H40" s="109" t="s">
        <v>47</v>
      </c>
      <c r="I40" s="82" t="str">
        <f>IF(I24="","",H40)</f>
        <v/>
      </c>
      <c r="J40" s="156"/>
      <c r="K40" s="109" t="s">
        <v>47</v>
      </c>
      <c r="L40" s="82" t="str">
        <f>IF(L24="","",K40)</f>
        <v/>
      </c>
      <c r="M40" s="156"/>
      <c r="N40" s="109" t="s">
        <v>47</v>
      </c>
      <c r="O40" s="82" t="str">
        <f>IF(O24="","",N40)</f>
        <v/>
      </c>
      <c r="P40" s="156"/>
      <c r="Q40" s="109" t="s">
        <v>47</v>
      </c>
      <c r="R40" s="82" t="str">
        <f>IF(R24="","",Q40)</f>
        <v/>
      </c>
      <c r="S40" s="156"/>
      <c r="T40" s="109" t="s">
        <v>47</v>
      </c>
      <c r="U40" s="82" t="str">
        <f>IF(U24="","",T40)</f>
        <v/>
      </c>
      <c r="V40" s="156"/>
      <c r="W40" s="109" t="s">
        <v>47</v>
      </c>
      <c r="X40" s="82" t="str">
        <f>IF(X24="","",W40)</f>
        <v/>
      </c>
      <c r="Y40" s="156"/>
      <c r="Z40" s="109" t="s">
        <v>47</v>
      </c>
      <c r="AA40" s="82" t="str">
        <f>IF(AA24="","",Z40)</f>
        <v/>
      </c>
      <c r="AB40" s="156"/>
      <c r="AC40" s="109" t="s">
        <v>47</v>
      </c>
      <c r="AD40" s="82" t="str">
        <f>IF(AD24="","",AC40)</f>
        <v/>
      </c>
      <c r="AE40" s="156"/>
      <c r="AF40" s="109" t="s">
        <v>47</v>
      </c>
      <c r="AG40" s="82" t="str">
        <f>IF(AG24="","",AF40)</f>
        <v/>
      </c>
      <c r="AH40" s="156"/>
      <c r="AI40" s="109" t="s">
        <v>47</v>
      </c>
      <c r="AJ40" s="82" t="str">
        <f>IF(AJ24="","",AI40)</f>
        <v/>
      </c>
      <c r="AK40" s="156"/>
    </row>
    <row r="41" spans="1:37" x14ac:dyDescent="0.25">
      <c r="A41" s="48" t="s">
        <v>98</v>
      </c>
      <c r="B41" s="83" t="s">
        <v>47</v>
      </c>
      <c r="C41" s="111" t="str">
        <f t="shared" ref="C41" si="95">B41</f>
        <v>Enter</v>
      </c>
      <c r="D41" s="40"/>
      <c r="E41" s="110" t="s">
        <v>47</v>
      </c>
      <c r="F41" s="111" t="str">
        <f t="shared" ref="F41" si="96">E41</f>
        <v>Enter</v>
      </c>
      <c r="G41" s="40"/>
      <c r="H41" s="110" t="s">
        <v>47</v>
      </c>
      <c r="I41" s="111" t="str">
        <f t="shared" ref="I41" si="97">H41</f>
        <v>Enter</v>
      </c>
      <c r="J41" s="40"/>
      <c r="K41" s="110" t="s">
        <v>47</v>
      </c>
      <c r="L41" s="111" t="str">
        <f t="shared" ref="L41" si="98">K41</f>
        <v>Enter</v>
      </c>
      <c r="M41" s="40"/>
      <c r="N41" s="110" t="s">
        <v>47</v>
      </c>
      <c r="O41" s="111" t="str">
        <f t="shared" ref="O41" si="99">N41</f>
        <v>Enter</v>
      </c>
      <c r="P41" s="40"/>
      <c r="Q41" s="110" t="s">
        <v>47</v>
      </c>
      <c r="R41" s="111" t="str">
        <f t="shared" ref="R41" si="100">Q41</f>
        <v>Enter</v>
      </c>
      <c r="S41" s="40"/>
      <c r="T41" s="110" t="s">
        <v>47</v>
      </c>
      <c r="U41" s="111" t="str">
        <f t="shared" ref="U41" si="101">T41</f>
        <v>Enter</v>
      </c>
      <c r="V41" s="40"/>
      <c r="W41" s="110" t="s">
        <v>47</v>
      </c>
      <c r="X41" s="111" t="str">
        <f t="shared" ref="X41" si="102">W41</f>
        <v>Enter</v>
      </c>
      <c r="Y41" s="40"/>
      <c r="Z41" s="110" t="s">
        <v>47</v>
      </c>
      <c r="AA41" s="111" t="str">
        <f t="shared" ref="AA41" si="103">Z41</f>
        <v>Enter</v>
      </c>
      <c r="AB41" s="40"/>
      <c r="AC41" s="110" t="s">
        <v>47</v>
      </c>
      <c r="AD41" s="111" t="str">
        <f t="shared" ref="AD41" si="104">AC41</f>
        <v>Enter</v>
      </c>
      <c r="AE41" s="40"/>
      <c r="AF41" s="110" t="s">
        <v>47</v>
      </c>
      <c r="AG41" s="111" t="str">
        <f t="shared" ref="AG41" si="105">AF41</f>
        <v>Enter</v>
      </c>
      <c r="AH41" s="40"/>
      <c r="AI41" s="110" t="s">
        <v>47</v>
      </c>
      <c r="AJ41" s="111" t="str">
        <f t="shared" ref="AJ41" si="106">AI41</f>
        <v>Enter</v>
      </c>
    </row>
    <row r="42" spans="1:37" x14ac:dyDescent="0.25">
      <c r="A42" s="48" t="s">
        <v>264</v>
      </c>
      <c r="B42" s="77" t="str">
        <f>IF(B41="Enter","",(ROUNDDOWN(B41,)*5))</f>
        <v/>
      </c>
      <c r="C42" s="80" t="str">
        <f>IF(C41="Enter","",(ROUNDDOWN(C41,)*5))</f>
        <v/>
      </c>
      <c r="D42" s="41"/>
      <c r="E42" s="107" t="str">
        <f t="shared" ref="E42:AJ42" si="107">IF(E41="Enter","",(ROUNDDOWN(E41,)*5))</f>
        <v/>
      </c>
      <c r="F42" s="80" t="str">
        <f t="shared" si="107"/>
        <v/>
      </c>
      <c r="G42" s="41"/>
      <c r="H42" s="107" t="str">
        <f t="shared" si="107"/>
        <v/>
      </c>
      <c r="I42" s="80" t="str">
        <f t="shared" si="107"/>
        <v/>
      </c>
      <c r="J42" s="41"/>
      <c r="K42" s="107" t="str">
        <f t="shared" si="107"/>
        <v/>
      </c>
      <c r="L42" s="80" t="str">
        <f t="shared" si="107"/>
        <v/>
      </c>
      <c r="M42" s="41"/>
      <c r="N42" s="107" t="str">
        <f t="shared" si="107"/>
        <v/>
      </c>
      <c r="O42" s="80" t="str">
        <f t="shared" si="107"/>
        <v/>
      </c>
      <c r="P42" s="41"/>
      <c r="Q42" s="107" t="str">
        <f t="shared" si="107"/>
        <v/>
      </c>
      <c r="R42" s="80" t="str">
        <f t="shared" si="107"/>
        <v/>
      </c>
      <c r="S42" s="41"/>
      <c r="T42" s="107" t="str">
        <f t="shared" si="107"/>
        <v/>
      </c>
      <c r="U42" s="80" t="str">
        <f t="shared" si="107"/>
        <v/>
      </c>
      <c r="V42" s="41"/>
      <c r="W42" s="107" t="str">
        <f t="shared" si="107"/>
        <v/>
      </c>
      <c r="X42" s="80" t="str">
        <f t="shared" si="107"/>
        <v/>
      </c>
      <c r="Y42" s="41"/>
      <c r="Z42" s="107" t="str">
        <f t="shared" si="107"/>
        <v/>
      </c>
      <c r="AA42" s="80" t="str">
        <f t="shared" si="107"/>
        <v/>
      </c>
      <c r="AB42" s="41"/>
      <c r="AC42" s="107" t="str">
        <f t="shared" si="107"/>
        <v/>
      </c>
      <c r="AD42" s="80" t="str">
        <f t="shared" si="107"/>
        <v/>
      </c>
      <c r="AE42" s="41"/>
      <c r="AF42" s="107" t="str">
        <f t="shared" si="107"/>
        <v/>
      </c>
      <c r="AG42" s="80" t="str">
        <f t="shared" si="107"/>
        <v/>
      </c>
      <c r="AH42" s="41"/>
      <c r="AI42" s="107" t="str">
        <f t="shared" si="107"/>
        <v/>
      </c>
      <c r="AJ42" s="80" t="str">
        <f t="shared" si="107"/>
        <v/>
      </c>
    </row>
    <row r="43" spans="1:37" ht="30" x14ac:dyDescent="0.25">
      <c r="A43" s="84" t="s">
        <v>99</v>
      </c>
      <c r="B43" s="85" t="s">
        <v>80</v>
      </c>
      <c r="C43" s="86" t="s">
        <v>47</v>
      </c>
      <c r="D43" s="40"/>
      <c r="E43" s="112" t="s">
        <v>80</v>
      </c>
      <c r="F43" s="86" t="s">
        <v>47</v>
      </c>
      <c r="G43" s="40"/>
      <c r="H43" s="112" t="s">
        <v>80</v>
      </c>
      <c r="I43" s="86" t="s">
        <v>47</v>
      </c>
      <c r="J43" s="40"/>
      <c r="K43" s="118" t="s">
        <v>80</v>
      </c>
      <c r="L43" s="86" t="s">
        <v>47</v>
      </c>
      <c r="M43" s="40"/>
      <c r="N43" s="118" t="s">
        <v>80</v>
      </c>
      <c r="O43" s="86" t="s">
        <v>47</v>
      </c>
      <c r="P43" s="40"/>
      <c r="Q43" s="118" t="s">
        <v>80</v>
      </c>
      <c r="R43" s="86" t="s">
        <v>47</v>
      </c>
      <c r="S43" s="40"/>
      <c r="T43" s="118" t="s">
        <v>80</v>
      </c>
      <c r="U43" s="86" t="s">
        <v>47</v>
      </c>
      <c r="V43" s="40"/>
      <c r="W43" s="118" t="s">
        <v>80</v>
      </c>
      <c r="X43" s="86" t="s">
        <v>47</v>
      </c>
      <c r="Y43" s="40"/>
      <c r="Z43" s="118" t="s">
        <v>80</v>
      </c>
      <c r="AA43" s="86" t="s">
        <v>47</v>
      </c>
      <c r="AB43" s="40"/>
      <c r="AC43" s="118" t="s">
        <v>80</v>
      </c>
      <c r="AD43" s="86" t="s">
        <v>47</v>
      </c>
      <c r="AE43" s="40"/>
      <c r="AF43" s="118" t="s">
        <v>80</v>
      </c>
      <c r="AG43" s="86" t="s">
        <v>47</v>
      </c>
      <c r="AH43" s="40"/>
      <c r="AI43" s="118" t="s">
        <v>80</v>
      </c>
      <c r="AJ43" s="86" t="s">
        <v>47</v>
      </c>
    </row>
    <row r="44" spans="1:37" ht="30" x14ac:dyDescent="0.25">
      <c r="A44" s="84" t="s">
        <v>276</v>
      </c>
      <c r="B44" s="75" t="s">
        <v>80</v>
      </c>
      <c r="C44" s="87" t="str">
        <f>IF(C43="Enter","",(ROUNDDOWN(C43,)*5))</f>
        <v/>
      </c>
      <c r="D44" s="41"/>
      <c r="E44" s="106" t="s">
        <v>80</v>
      </c>
      <c r="F44" s="87" t="str">
        <f t="shared" ref="F44" si="108">IF(F43="Enter","",(ROUNDDOWN(F43,)*5))</f>
        <v/>
      </c>
      <c r="G44" s="41"/>
      <c r="H44" s="106" t="s">
        <v>80</v>
      </c>
      <c r="I44" s="87" t="str">
        <f t="shared" ref="I44" si="109">IF(I43="Enter","",(ROUNDDOWN(I43,)*5))</f>
        <v/>
      </c>
      <c r="J44" s="41"/>
      <c r="K44" s="107" t="s">
        <v>80</v>
      </c>
      <c r="L44" s="80" t="str">
        <f t="shared" ref="L44" si="110">IF(L43="Enter","",(ROUNDDOWN(L43,)*5))</f>
        <v/>
      </c>
      <c r="M44" s="41"/>
      <c r="N44" s="107" t="s">
        <v>80</v>
      </c>
      <c r="O44" s="80" t="str">
        <f t="shared" ref="O44" si="111">IF(O43="Enter","",(ROUNDDOWN(O43,)*5))</f>
        <v/>
      </c>
      <c r="P44" s="41"/>
      <c r="Q44" s="107" t="s">
        <v>80</v>
      </c>
      <c r="R44" s="80" t="str">
        <f t="shared" ref="R44" si="112">IF(R43="Enter","",(ROUNDDOWN(R43,)*5))</f>
        <v/>
      </c>
      <c r="S44" s="41"/>
      <c r="T44" s="107" t="s">
        <v>80</v>
      </c>
      <c r="U44" s="80" t="str">
        <f t="shared" ref="U44" si="113">IF(U43="Enter","",(ROUNDDOWN(U43,)*5))</f>
        <v/>
      </c>
      <c r="V44" s="41"/>
      <c r="W44" s="107" t="s">
        <v>80</v>
      </c>
      <c r="X44" s="80" t="str">
        <f t="shared" ref="X44" si="114">IF(X43="Enter","",(ROUNDDOWN(X43,)*5))</f>
        <v/>
      </c>
      <c r="Y44" s="41"/>
      <c r="Z44" s="107" t="s">
        <v>80</v>
      </c>
      <c r="AA44" s="80" t="str">
        <f t="shared" ref="AA44" si="115">IF(AA43="Enter","",(ROUNDDOWN(AA43,)*5))</f>
        <v/>
      </c>
      <c r="AB44" s="41"/>
      <c r="AC44" s="107" t="s">
        <v>80</v>
      </c>
      <c r="AD44" s="80" t="str">
        <f t="shared" ref="AD44" si="116">IF(AD43="Enter","",(ROUNDDOWN(AD43,)*5))</f>
        <v/>
      </c>
      <c r="AE44" s="41"/>
      <c r="AF44" s="107" t="s">
        <v>80</v>
      </c>
      <c r="AG44" s="80" t="str">
        <f t="shared" ref="AG44" si="117">IF(AG43="Enter","",(ROUNDDOWN(AG43,)*5))</f>
        <v/>
      </c>
      <c r="AH44" s="41"/>
      <c r="AI44" s="107" t="s">
        <v>80</v>
      </c>
      <c r="AJ44" s="80" t="str">
        <f t="shared" ref="AJ44" si="118">IF(AJ43="Enter","",(ROUNDDOWN(AJ43,)*5))</f>
        <v/>
      </c>
    </row>
    <row r="45" spans="1:37" ht="30" x14ac:dyDescent="0.25">
      <c r="A45" s="84" t="s">
        <v>100</v>
      </c>
      <c r="B45" s="88" t="s">
        <v>80</v>
      </c>
      <c r="C45" s="89" t="s">
        <v>47</v>
      </c>
      <c r="D45" s="42"/>
      <c r="E45" s="113" t="s">
        <v>80</v>
      </c>
      <c r="F45" s="89" t="s">
        <v>47</v>
      </c>
      <c r="G45" s="42"/>
      <c r="H45" s="113" t="s">
        <v>80</v>
      </c>
      <c r="I45" s="89" t="s">
        <v>47</v>
      </c>
      <c r="J45" s="42"/>
      <c r="K45" s="114" t="s">
        <v>80</v>
      </c>
      <c r="L45" s="89" t="s">
        <v>47</v>
      </c>
      <c r="M45" s="42"/>
      <c r="N45" s="114" t="s">
        <v>80</v>
      </c>
      <c r="O45" s="89" t="s">
        <v>47</v>
      </c>
      <c r="P45" s="42"/>
      <c r="Q45" s="114" t="s">
        <v>80</v>
      </c>
      <c r="R45" s="89" t="s">
        <v>47</v>
      </c>
      <c r="S45" s="42"/>
      <c r="T45" s="114" t="s">
        <v>80</v>
      </c>
      <c r="U45" s="89" t="s">
        <v>47</v>
      </c>
      <c r="V45" s="42"/>
      <c r="W45" s="114" t="s">
        <v>80</v>
      </c>
      <c r="X45" s="89" t="s">
        <v>47</v>
      </c>
      <c r="Y45" s="42"/>
      <c r="Z45" s="114" t="s">
        <v>80</v>
      </c>
      <c r="AA45" s="89" t="s">
        <v>47</v>
      </c>
      <c r="AB45" s="42"/>
      <c r="AC45" s="114" t="s">
        <v>80</v>
      </c>
      <c r="AD45" s="89" t="s">
        <v>47</v>
      </c>
      <c r="AE45" s="42"/>
      <c r="AF45" s="114" t="s">
        <v>80</v>
      </c>
      <c r="AG45" s="89" t="s">
        <v>47</v>
      </c>
      <c r="AH45" s="42"/>
      <c r="AI45" s="114" t="s">
        <v>80</v>
      </c>
      <c r="AJ45" s="89" t="s">
        <v>47</v>
      </c>
    </row>
    <row r="46" spans="1:37" ht="30" x14ac:dyDescent="0.25">
      <c r="A46" s="84" t="s">
        <v>277</v>
      </c>
      <c r="B46" s="75" t="s">
        <v>80</v>
      </c>
      <c r="C46" s="87" t="str">
        <f>IF(C45="Enter","",(ROUNDUP(C45,)*5))</f>
        <v/>
      </c>
      <c r="D46" s="41"/>
      <c r="E46" s="106" t="s">
        <v>80</v>
      </c>
      <c r="F46" s="87" t="str">
        <f t="shared" ref="F46" si="119">IF(F45="Enter","",(ROUNDUP(F45,)*5))</f>
        <v/>
      </c>
      <c r="G46" s="41"/>
      <c r="H46" s="106" t="s">
        <v>80</v>
      </c>
      <c r="I46" s="87" t="str">
        <f t="shared" ref="I46" si="120">IF(I45="Enter","",(ROUNDUP(I45,)*5))</f>
        <v/>
      </c>
      <c r="J46" s="41"/>
      <c r="K46" s="107" t="s">
        <v>80</v>
      </c>
      <c r="L46" s="80" t="str">
        <f t="shared" ref="L46" si="121">IF(L45="Enter","",(ROUNDUP(L45,)*5))</f>
        <v/>
      </c>
      <c r="M46" s="41"/>
      <c r="N46" s="107" t="s">
        <v>80</v>
      </c>
      <c r="O46" s="80" t="str">
        <f t="shared" ref="O46" si="122">IF(O45="Enter","",(ROUNDUP(O45,)*5))</f>
        <v/>
      </c>
      <c r="P46" s="41"/>
      <c r="Q46" s="107" t="s">
        <v>80</v>
      </c>
      <c r="R46" s="80" t="str">
        <f t="shared" ref="R46" si="123">IF(R45="Enter","",(ROUNDUP(R45,)*5))</f>
        <v/>
      </c>
      <c r="S46" s="41"/>
      <c r="T46" s="107" t="s">
        <v>80</v>
      </c>
      <c r="U46" s="80" t="str">
        <f t="shared" ref="U46" si="124">IF(U45="Enter","",(ROUNDUP(U45,)*5))</f>
        <v/>
      </c>
      <c r="V46" s="41"/>
      <c r="W46" s="107" t="s">
        <v>80</v>
      </c>
      <c r="X46" s="80" t="str">
        <f t="shared" ref="X46" si="125">IF(X45="Enter","",(ROUNDUP(X45,)*5))</f>
        <v/>
      </c>
      <c r="Y46" s="41"/>
      <c r="Z46" s="107" t="s">
        <v>80</v>
      </c>
      <c r="AA46" s="80" t="str">
        <f t="shared" ref="AA46" si="126">IF(AA45="Enter","",(ROUNDUP(AA45,)*5))</f>
        <v/>
      </c>
      <c r="AB46" s="41"/>
      <c r="AC46" s="107" t="s">
        <v>80</v>
      </c>
      <c r="AD46" s="80" t="str">
        <f t="shared" ref="AD46" si="127">IF(AD45="Enter","",(ROUNDUP(AD45,)*5))</f>
        <v/>
      </c>
      <c r="AE46" s="41"/>
      <c r="AF46" s="107" t="s">
        <v>80</v>
      </c>
      <c r="AG46" s="80" t="str">
        <f t="shared" ref="AG46" si="128">IF(AG45="Enter","",(ROUNDUP(AG45,)*5))</f>
        <v/>
      </c>
      <c r="AH46" s="41"/>
      <c r="AI46" s="107" t="s">
        <v>80</v>
      </c>
      <c r="AJ46" s="80" t="str">
        <f t="shared" ref="AJ46" si="129">IF(AJ45="Enter","",(ROUNDUP(AJ45,)*5))</f>
        <v/>
      </c>
    </row>
    <row r="47" spans="1:37" x14ac:dyDescent="0.25">
      <c r="A47" s="49" t="s">
        <v>265</v>
      </c>
      <c r="B47" s="90" t="s">
        <v>80</v>
      </c>
      <c r="C47" s="91" t="str">
        <f>IF(C43="Enter","",SUM(C41,C43,-C45))</f>
        <v/>
      </c>
      <c r="D47" s="42"/>
      <c r="E47" s="114" t="s">
        <v>80</v>
      </c>
      <c r="F47" s="91" t="str">
        <f>IF(F43="Enter","",SUM(F41,F43,-F45))</f>
        <v/>
      </c>
      <c r="G47" s="42"/>
      <c r="H47" s="113" t="s">
        <v>80</v>
      </c>
      <c r="I47" s="91" t="str">
        <f>IF(I43="Enter","",SUM(I41,I43,-I45))</f>
        <v/>
      </c>
      <c r="J47" s="42"/>
      <c r="K47" s="114" t="s">
        <v>80</v>
      </c>
      <c r="L47" s="91" t="str">
        <f>IF(L43="Enter","",SUM(L41,L43,-L45))</f>
        <v/>
      </c>
      <c r="M47" s="42"/>
      <c r="N47" s="114" t="s">
        <v>80</v>
      </c>
      <c r="O47" s="91" t="str">
        <f>IF(O43="Enter","",SUM(O41,O43,-O45))</f>
        <v/>
      </c>
      <c r="P47" s="42"/>
      <c r="Q47" s="114" t="s">
        <v>80</v>
      </c>
      <c r="R47" s="91" t="str">
        <f>IF(R43="Enter","",SUM(R41,R43,-R45))</f>
        <v/>
      </c>
      <c r="S47" s="42"/>
      <c r="T47" s="114" t="s">
        <v>80</v>
      </c>
      <c r="U47" s="91" t="str">
        <f>IF(U43="Enter","",SUM(U41,U43,-U45))</f>
        <v/>
      </c>
      <c r="V47" s="42"/>
      <c r="W47" s="114" t="s">
        <v>80</v>
      </c>
      <c r="X47" s="91" t="str">
        <f>IF(X43="Enter","",SUM(X41,X43,-X45))</f>
        <v/>
      </c>
      <c r="Y47" s="42"/>
      <c r="Z47" s="114" t="s">
        <v>80</v>
      </c>
      <c r="AA47" s="91" t="str">
        <f>IF(AA43="Enter","",SUM(AA41,AA43,-AA45))</f>
        <v/>
      </c>
      <c r="AB47" s="42"/>
      <c r="AC47" s="114" t="s">
        <v>80</v>
      </c>
      <c r="AD47" s="91" t="str">
        <f>IF(AD43="Enter","",SUM(AD41,AD43,-AD45))</f>
        <v/>
      </c>
      <c r="AE47" s="42"/>
      <c r="AF47" s="114" t="s">
        <v>80</v>
      </c>
      <c r="AG47" s="91" t="str">
        <f>IF(AG43="Enter","",SUM(AG41,AG43,-AG45))</f>
        <v/>
      </c>
      <c r="AH47" s="42"/>
      <c r="AI47" s="114" t="s">
        <v>80</v>
      </c>
      <c r="AJ47" s="91" t="str">
        <f>IF(AJ43="Enter","",SUM(AJ41,AJ43,-AJ45))</f>
        <v/>
      </c>
    </row>
    <row r="48" spans="1:37" x14ac:dyDescent="0.25">
      <c r="A48" s="49" t="s">
        <v>266</v>
      </c>
      <c r="B48" s="77" t="s">
        <v>80</v>
      </c>
      <c r="C48" s="80" t="str">
        <f>IF(C47="","",IF(C47="0","N/A",ROUNDDOWN(C47,)*5))</f>
        <v/>
      </c>
      <c r="D48" s="41"/>
      <c r="E48" s="107" t="s">
        <v>80</v>
      </c>
      <c r="F48" s="80" t="str">
        <f t="shared" ref="F48" si="130">IF(F47="","",IF(F47="0","N/A",ROUNDDOWN(F47,)*5))</f>
        <v/>
      </c>
      <c r="G48" s="41"/>
      <c r="H48" s="107" t="s">
        <v>80</v>
      </c>
      <c r="I48" s="80" t="str">
        <f t="shared" ref="I48" si="131">IF(I47="","",IF(I47="0","N/A",ROUNDDOWN(I47,)*5))</f>
        <v/>
      </c>
      <c r="J48" s="41"/>
      <c r="K48" s="107" t="s">
        <v>80</v>
      </c>
      <c r="L48" s="80" t="str">
        <f t="shared" ref="L48" si="132">IF(L47="","",IF(L47="0","N/A",ROUNDDOWN(L47,)*5))</f>
        <v/>
      </c>
      <c r="M48" s="41"/>
      <c r="N48" s="107" t="s">
        <v>80</v>
      </c>
      <c r="O48" s="80" t="str">
        <f t="shared" ref="O48" si="133">IF(O47="","",IF(O47="0","N/A",ROUNDDOWN(O47,)*5))</f>
        <v/>
      </c>
      <c r="P48" s="41"/>
      <c r="Q48" s="107" t="s">
        <v>80</v>
      </c>
      <c r="R48" s="80" t="str">
        <f t="shared" ref="R48" si="134">IF(R47="","",IF(R47="0","N/A",ROUNDDOWN(R47,)*5))</f>
        <v/>
      </c>
      <c r="S48" s="41"/>
      <c r="T48" s="107" t="s">
        <v>80</v>
      </c>
      <c r="U48" s="80" t="str">
        <f t="shared" ref="U48" si="135">IF(U47="","",IF(U47="0","N/A",ROUNDDOWN(U47,)*5))</f>
        <v/>
      </c>
      <c r="V48" s="41"/>
      <c r="W48" s="107" t="s">
        <v>80</v>
      </c>
      <c r="X48" s="80" t="str">
        <f t="shared" ref="X48" si="136">IF(X47="","",IF(X47="0","N/A",ROUNDDOWN(X47,)*5))</f>
        <v/>
      </c>
      <c r="Y48" s="41"/>
      <c r="Z48" s="107" t="s">
        <v>80</v>
      </c>
      <c r="AA48" s="80" t="str">
        <f t="shared" ref="AA48" si="137">IF(AA47="","",IF(AA47="0","N/A",ROUNDDOWN(AA47,)*5))</f>
        <v/>
      </c>
      <c r="AB48" s="41"/>
      <c r="AC48" s="107" t="s">
        <v>80</v>
      </c>
      <c r="AD48" s="80" t="str">
        <f t="shared" ref="AD48" si="138">IF(AD47="","",IF(AD47="0","N/A",ROUNDDOWN(AD47,)*5))</f>
        <v/>
      </c>
      <c r="AE48" s="41"/>
      <c r="AF48" s="107" t="s">
        <v>80</v>
      </c>
      <c r="AG48" s="80" t="str">
        <f t="shared" ref="AG48" si="139">IF(AG47="","",IF(AG47="0","N/A",ROUNDDOWN(AG47,)*5))</f>
        <v/>
      </c>
      <c r="AH48" s="41"/>
      <c r="AI48" s="107" t="s">
        <v>80</v>
      </c>
      <c r="AJ48" s="80" t="str">
        <f t="shared" ref="AJ48" si="140">IF(AJ47="","",IF(AJ47="0","N/A",ROUNDDOWN(AJ47,)*5))</f>
        <v/>
      </c>
    </row>
    <row r="49" spans="1:37" ht="30" x14ac:dyDescent="0.25">
      <c r="A49" s="48" t="s">
        <v>267</v>
      </c>
      <c r="B49" s="77" t="str">
        <f>IF(B41="Enter","",(SUM(B39,B40,B42)))</f>
        <v/>
      </c>
      <c r="C49" s="80" t="s">
        <v>80</v>
      </c>
      <c r="D49" s="41"/>
      <c r="E49" s="107" t="str">
        <f>IF(E41="Enter","",(SUM(E39,E40,E42)))</f>
        <v/>
      </c>
      <c r="F49" s="80" t="s">
        <v>80</v>
      </c>
      <c r="G49" s="41"/>
      <c r="H49" s="107" t="str">
        <f>IF(H41="Enter","",(SUM(H39,H40,H42)))</f>
        <v/>
      </c>
      <c r="I49" s="80" t="s">
        <v>80</v>
      </c>
      <c r="J49" s="41"/>
      <c r="K49" s="107" t="str">
        <f>IF(K41="Enter","",(SUM(K39,K40,K42)))</f>
        <v/>
      </c>
      <c r="L49" s="80" t="s">
        <v>80</v>
      </c>
      <c r="M49" s="41"/>
      <c r="N49" s="107" t="str">
        <f>IF(N41="Enter","",(SUM(N39,N40,N42)))</f>
        <v/>
      </c>
      <c r="O49" s="80" t="s">
        <v>80</v>
      </c>
      <c r="P49" s="41"/>
      <c r="Q49" s="107" t="str">
        <f>IF(Q41="Enter","",(SUM(Q39,Q40,Q42)))</f>
        <v/>
      </c>
      <c r="R49" s="80" t="s">
        <v>80</v>
      </c>
      <c r="S49" s="41"/>
      <c r="T49" s="107" t="str">
        <f>IF(T41="Enter","",(SUM(T39,T40,T42)))</f>
        <v/>
      </c>
      <c r="U49" s="80" t="s">
        <v>80</v>
      </c>
      <c r="V49" s="41"/>
      <c r="W49" s="107" t="str">
        <f>IF(W41="Enter","",(SUM(W39,W40,W42)))</f>
        <v/>
      </c>
      <c r="X49" s="80" t="s">
        <v>80</v>
      </c>
      <c r="Y49" s="41"/>
      <c r="Z49" s="107" t="str">
        <f>IF(Z41="Enter","",(SUM(Z39,Z40,Z42)))</f>
        <v/>
      </c>
      <c r="AA49" s="80" t="s">
        <v>80</v>
      </c>
      <c r="AB49" s="41"/>
      <c r="AC49" s="107" t="str">
        <f>IF(AC41="Enter","",(SUM(AC39,AC40,AC42)))</f>
        <v/>
      </c>
      <c r="AD49" s="80" t="s">
        <v>80</v>
      </c>
      <c r="AE49" s="41"/>
      <c r="AF49" s="107" t="str">
        <f>IF(AF41="Enter","",(SUM(AF39,AF40,AF42)))</f>
        <v/>
      </c>
      <c r="AG49" s="80" t="s">
        <v>80</v>
      </c>
      <c r="AH49" s="41"/>
      <c r="AI49" s="107" t="str">
        <f>IF(AI41="Enter","",(SUM(AI39,AI40,AI42)))</f>
        <v/>
      </c>
      <c r="AJ49" s="80" t="s">
        <v>80</v>
      </c>
    </row>
    <row r="50" spans="1:37" ht="30" x14ac:dyDescent="0.25">
      <c r="A50" s="48" t="s">
        <v>268</v>
      </c>
      <c r="B50" s="77" t="s">
        <v>80</v>
      </c>
      <c r="C50" s="70" t="str">
        <f>IF(C41="Enter","",(SUM(C39,C40,C42,C44)-C46))</f>
        <v/>
      </c>
      <c r="D50" s="37"/>
      <c r="E50" s="107" t="s">
        <v>80</v>
      </c>
      <c r="F50" s="70" t="str">
        <f>IF(F41="Enter","",(SUM(F39,F40,F42,F44)-F46))</f>
        <v/>
      </c>
      <c r="G50" s="37"/>
      <c r="H50" s="107" t="s">
        <v>80</v>
      </c>
      <c r="I50" s="70" t="str">
        <f>IF(I41="Enter","",(SUM(I39,I40,I42,I44)-I46))</f>
        <v/>
      </c>
      <c r="J50" s="37"/>
      <c r="K50" s="107" t="s">
        <v>80</v>
      </c>
      <c r="L50" s="70" t="str">
        <f>IF(L41="Enter","",(SUM(L39,L40,L42,L44)-L46))</f>
        <v/>
      </c>
      <c r="M50" s="37"/>
      <c r="N50" s="107" t="s">
        <v>80</v>
      </c>
      <c r="O50" s="70" t="str">
        <f>IF(O41="Enter","",(SUM(O39,O40,O42,O44)-O46))</f>
        <v/>
      </c>
      <c r="P50" s="37"/>
      <c r="Q50" s="107" t="s">
        <v>80</v>
      </c>
      <c r="R50" s="70" t="str">
        <f>IF(R41="Enter","",(SUM(R39,R40,R42,R44)-R46))</f>
        <v/>
      </c>
      <c r="S50" s="37"/>
      <c r="T50" s="107" t="s">
        <v>80</v>
      </c>
      <c r="U50" s="70" t="str">
        <f>IF(U41="Enter","",(SUM(U39,U40,U42,U44)-U46))</f>
        <v/>
      </c>
      <c r="V50" s="37"/>
      <c r="W50" s="107" t="s">
        <v>80</v>
      </c>
      <c r="X50" s="70" t="str">
        <f>IF(X41="Enter","",(SUM(X39,X40,X42,X44)-X46))</f>
        <v/>
      </c>
      <c r="Y50" s="37"/>
      <c r="Z50" s="107" t="s">
        <v>80</v>
      </c>
      <c r="AA50" s="70" t="str">
        <f>IF(AA41="Enter","",(SUM(AA39,AA40,AA42,AA44)-AA46))</f>
        <v/>
      </c>
      <c r="AB50" s="37"/>
      <c r="AC50" s="107" t="s">
        <v>80</v>
      </c>
      <c r="AD50" s="70" t="str">
        <f>IF(AD41="Enter","",(SUM(AD39,AD40,AD42,AD44)-AD46))</f>
        <v/>
      </c>
      <c r="AE50" s="37"/>
      <c r="AF50" s="107" t="s">
        <v>80</v>
      </c>
      <c r="AG50" s="70" t="str">
        <f>IF(AG41="Enter","",(SUM(AG39,AG40,AG42,AG44)-AG46))</f>
        <v/>
      </c>
      <c r="AH50" s="37"/>
      <c r="AI50" s="107" t="s">
        <v>80</v>
      </c>
      <c r="AJ50" s="70" t="str">
        <f>IF(AJ41="Enter","",(SUM(AJ39,AJ40,AJ42,AJ44)-AJ46))</f>
        <v/>
      </c>
    </row>
    <row r="51" spans="1:37" ht="30" x14ac:dyDescent="0.25">
      <c r="A51" s="48" t="s">
        <v>269</v>
      </c>
      <c r="B51" s="69" t="str">
        <f>IF(B49="","",B24-B49)</f>
        <v/>
      </c>
      <c r="C51" s="80" t="s">
        <v>80</v>
      </c>
      <c r="D51" s="41"/>
      <c r="E51" s="103" t="str">
        <f>IF(E49="","",E24-E49)</f>
        <v/>
      </c>
      <c r="F51" s="80" t="s">
        <v>80</v>
      </c>
      <c r="G51" s="41"/>
      <c r="H51" s="103" t="str">
        <f>IF(H49="","",H24-H49)</f>
        <v/>
      </c>
      <c r="I51" s="80" t="s">
        <v>80</v>
      </c>
      <c r="J51" s="41"/>
      <c r="K51" s="103" t="str">
        <f>IF(K49="","",K24-K49)</f>
        <v/>
      </c>
      <c r="L51" s="80" t="s">
        <v>80</v>
      </c>
      <c r="M51" s="41"/>
      <c r="N51" s="103" t="str">
        <f>IF(N49="","",N24-N49)</f>
        <v/>
      </c>
      <c r="O51" s="80" t="s">
        <v>80</v>
      </c>
      <c r="P51" s="41"/>
      <c r="Q51" s="103" t="str">
        <f>IF(Q49="","",Q24-Q49)</f>
        <v/>
      </c>
      <c r="R51" s="80" t="s">
        <v>80</v>
      </c>
      <c r="S51" s="41"/>
      <c r="T51" s="103" t="str">
        <f>IF(T49="","",T24-T49)</f>
        <v/>
      </c>
      <c r="U51" s="80" t="s">
        <v>80</v>
      </c>
      <c r="V51" s="41"/>
      <c r="W51" s="103" t="str">
        <f>IF(W49="","",W24-W49)</f>
        <v/>
      </c>
      <c r="X51" s="80" t="s">
        <v>80</v>
      </c>
      <c r="Y51" s="41"/>
      <c r="Z51" s="103" t="str">
        <f>IF(Z49="","",Z24-Z49)</f>
        <v/>
      </c>
      <c r="AA51" s="80" t="s">
        <v>80</v>
      </c>
      <c r="AB51" s="41"/>
      <c r="AC51" s="103" t="str">
        <f>IF(AC49="","",AC24-AC49)</f>
        <v/>
      </c>
      <c r="AD51" s="80" t="s">
        <v>80</v>
      </c>
      <c r="AE51" s="41"/>
      <c r="AF51" s="103" t="str">
        <f>IF(AF49="","",AF24-AF49)</f>
        <v/>
      </c>
      <c r="AG51" s="80" t="s">
        <v>80</v>
      </c>
      <c r="AH51" s="41"/>
      <c r="AI51" s="103" t="str">
        <f>IF(AI49="","",AI24-AI49)</f>
        <v/>
      </c>
      <c r="AJ51" s="80" t="s">
        <v>80</v>
      </c>
    </row>
    <row r="52" spans="1:37" ht="45" x14ac:dyDescent="0.25">
      <c r="A52" s="48" t="s">
        <v>270</v>
      </c>
      <c r="B52" s="77" t="s">
        <v>80</v>
      </c>
      <c r="C52" s="70" t="str">
        <f>IF(C50="","",(C24-C50))</f>
        <v/>
      </c>
      <c r="D52" s="37"/>
      <c r="E52" s="107" t="s">
        <v>80</v>
      </c>
      <c r="F52" s="70" t="str">
        <f>IF(F50="","",(F24-F50))</f>
        <v/>
      </c>
      <c r="G52" s="37"/>
      <c r="H52" s="107" t="s">
        <v>80</v>
      </c>
      <c r="I52" s="70" t="str">
        <f>IF(I50="","",(I24-I50))</f>
        <v/>
      </c>
      <c r="J52" s="37"/>
      <c r="K52" s="107" t="s">
        <v>80</v>
      </c>
      <c r="L52" s="70" t="str">
        <f>IF(L50="","",(L24-L50))</f>
        <v/>
      </c>
      <c r="M52" s="37"/>
      <c r="N52" s="107" t="s">
        <v>80</v>
      </c>
      <c r="O52" s="70" t="str">
        <f>IF(O50="","",(O24-O50))</f>
        <v/>
      </c>
      <c r="P52" s="37"/>
      <c r="Q52" s="107" t="s">
        <v>80</v>
      </c>
      <c r="R52" s="70" t="str">
        <f>IF(R50="","",(R24-R50))</f>
        <v/>
      </c>
      <c r="S52" s="37"/>
      <c r="T52" s="107" t="s">
        <v>80</v>
      </c>
      <c r="U52" s="70" t="str">
        <f>IF(U50="","",(U24-U50))</f>
        <v/>
      </c>
      <c r="V52" s="37"/>
      <c r="W52" s="107" t="s">
        <v>80</v>
      </c>
      <c r="X52" s="70" t="str">
        <f>IF(X50="","",(X24-X50))</f>
        <v/>
      </c>
      <c r="Y52" s="37"/>
      <c r="Z52" s="107" t="s">
        <v>80</v>
      </c>
      <c r="AA52" s="70" t="str">
        <f>IF(AA50="","",(AA24-AA50))</f>
        <v/>
      </c>
      <c r="AB52" s="37"/>
      <c r="AC52" s="107" t="s">
        <v>80</v>
      </c>
      <c r="AD52" s="70" t="str">
        <f>IF(AD50="","",(AD24-AD50))</f>
        <v/>
      </c>
      <c r="AE52" s="37"/>
      <c r="AF52" s="107" t="s">
        <v>80</v>
      </c>
      <c r="AG52" s="70" t="str">
        <f>IF(AG50="","",(AG24-AG50))</f>
        <v/>
      </c>
      <c r="AH52" s="37"/>
      <c r="AI52" s="107" t="s">
        <v>80</v>
      </c>
      <c r="AJ52" s="70" t="str">
        <f>IF(AJ50="","",(AJ24-AJ50))</f>
        <v/>
      </c>
    </row>
    <row r="53" spans="1:37" s="45" customFormat="1" x14ac:dyDescent="0.25">
      <c r="A53" s="48"/>
      <c r="B53" s="170"/>
      <c r="C53" s="171"/>
      <c r="E53" s="48"/>
      <c r="F53" s="171"/>
      <c r="H53" s="48"/>
      <c r="I53" s="171"/>
      <c r="K53" s="48"/>
      <c r="L53" s="171"/>
      <c r="N53" s="48"/>
      <c r="O53" s="171"/>
      <c r="Q53" s="48"/>
      <c r="R53" s="171"/>
      <c r="T53" s="48"/>
      <c r="U53" s="171"/>
      <c r="W53" s="48"/>
      <c r="X53" s="171"/>
      <c r="Z53" s="48"/>
      <c r="AA53" s="171"/>
      <c r="AC53" s="48"/>
      <c r="AD53" s="171"/>
      <c r="AF53" s="48"/>
      <c r="AG53" s="171"/>
      <c r="AI53" s="48"/>
      <c r="AJ53" s="171"/>
    </row>
    <row r="54" spans="1:37" s="45" customFormat="1" ht="30" hidden="1" x14ac:dyDescent="0.25">
      <c r="A54" s="48" t="s">
        <v>286</v>
      </c>
      <c r="B54" s="77" t="str">
        <f>IF(B37="Enter","",(B51-B37))</f>
        <v/>
      </c>
      <c r="C54" s="171" t="str">
        <f>IF(C37="Enter","",(C52-C37))</f>
        <v/>
      </c>
      <c r="E54" s="107" t="str">
        <f>IF(E37="Enter","",(E51-E37))</f>
        <v/>
      </c>
      <c r="F54" s="171" t="str">
        <f>IF(F37="Enter","",(F52-F37))</f>
        <v/>
      </c>
      <c r="H54" s="107" t="str">
        <f t="shared" ref="H54" si="141">IF(H37="Enter","",(H51-H37))</f>
        <v/>
      </c>
      <c r="I54" s="171" t="str">
        <f t="shared" ref="I54" si="142">IF(I37="Enter","",(I52-I37))</f>
        <v/>
      </c>
      <c r="K54" s="107" t="str">
        <f t="shared" ref="K54" si="143">IF(K37="Enter","",(K51-K37))</f>
        <v/>
      </c>
      <c r="L54" s="171" t="str">
        <f t="shared" ref="L54" si="144">IF(L37="Enter","",(L52-L37))</f>
        <v/>
      </c>
      <c r="N54" s="107" t="str">
        <f t="shared" ref="N54" si="145">IF(N37="Enter","",(N51-N37))</f>
        <v/>
      </c>
      <c r="O54" s="171" t="str">
        <f t="shared" ref="O54" si="146">IF(O37="Enter","",(O52-O37))</f>
        <v/>
      </c>
      <c r="Q54" s="107" t="str">
        <f t="shared" ref="Q54" si="147">IF(Q37="Enter","",(Q51-Q37))</f>
        <v/>
      </c>
      <c r="R54" s="171" t="str">
        <f t="shared" ref="R54" si="148">IF(R37="Enter","",(R52-R37))</f>
        <v/>
      </c>
      <c r="T54" s="107" t="str">
        <f t="shared" ref="T54" si="149">IF(T37="Enter","",(T51-T37))</f>
        <v/>
      </c>
      <c r="U54" s="171" t="str">
        <f t="shared" ref="U54" si="150">IF(U37="Enter","",(U52-U37))</f>
        <v/>
      </c>
      <c r="W54" s="107" t="str">
        <f t="shared" ref="W54" si="151">IF(W37="Enter","",(W51-W37))</f>
        <v/>
      </c>
      <c r="X54" s="171" t="str">
        <f t="shared" ref="X54" si="152">IF(X37="Enter","",(X52-X37))</f>
        <v/>
      </c>
      <c r="Z54" s="107" t="str">
        <f t="shared" ref="Z54" si="153">IF(Z37="Enter","",(Z51-Z37))</f>
        <v/>
      </c>
      <c r="AA54" s="171" t="str">
        <f t="shared" ref="AA54" si="154">IF(AA37="Enter","",(AA52-AA37))</f>
        <v/>
      </c>
      <c r="AC54" s="107" t="str">
        <f t="shared" ref="AC54" si="155">IF(AC37="Enter","",(AC51-AC37))</f>
        <v/>
      </c>
      <c r="AD54" s="171" t="str">
        <f t="shared" ref="AD54" si="156">IF(AD37="Enter","",(AD52-AD37))</f>
        <v/>
      </c>
      <c r="AF54" s="107" t="str">
        <f t="shared" ref="AF54" si="157">IF(AF37="Enter","",(AF51-AF37))</f>
        <v/>
      </c>
      <c r="AG54" s="171" t="str">
        <f t="shared" ref="AG54" si="158">IF(AG37="Enter","",(AG52-AG37))</f>
        <v/>
      </c>
      <c r="AI54" s="107" t="str">
        <f t="shared" ref="AI54" si="159">IF(AI37="Enter","",(AI51-AI37))</f>
        <v/>
      </c>
      <c r="AJ54" s="171" t="str">
        <f t="shared" ref="AJ54" si="160">IF(AJ37="Enter","",(AJ52-AJ37))</f>
        <v/>
      </c>
    </row>
    <row r="55" spans="1:37" ht="45" x14ac:dyDescent="0.25">
      <c r="A55" s="48" t="s">
        <v>281</v>
      </c>
      <c r="B55" s="80" t="str">
        <f>IF(B54="","",IF(B54&lt;0,0,B54))</f>
        <v/>
      </c>
      <c r="C55" s="80" t="str">
        <f>IF(C54="","",IF(C54&lt;0,0,C54))</f>
        <v/>
      </c>
      <c r="D55" s="41"/>
      <c r="E55" s="107" t="str">
        <f>IF(E54="","",IF(E54&lt;0,0,E54))</f>
        <v/>
      </c>
      <c r="F55" s="80" t="str">
        <f>IF(F54="","",IF(F54&lt;0,0,F54))</f>
        <v/>
      </c>
      <c r="G55" s="41"/>
      <c r="H55" s="107" t="str">
        <f t="shared" ref="H55:I55" si="161">IF(H54="","",IF(H54&lt;0,0,H54))</f>
        <v/>
      </c>
      <c r="I55" s="80" t="str">
        <f t="shared" si="161"/>
        <v/>
      </c>
      <c r="J55" s="41"/>
      <c r="K55" s="107" t="str">
        <f t="shared" ref="K55:L55" si="162">IF(K54="","",IF(K54&lt;0,0,K54))</f>
        <v/>
      </c>
      <c r="L55" s="80" t="str">
        <f t="shared" si="162"/>
        <v/>
      </c>
      <c r="M55" s="41"/>
      <c r="N55" s="107" t="str">
        <f t="shared" ref="N55:O55" si="163">IF(N54="","",IF(N54&lt;0,0,N54))</f>
        <v/>
      </c>
      <c r="O55" s="80" t="str">
        <f t="shared" si="163"/>
        <v/>
      </c>
      <c r="P55" s="41"/>
      <c r="Q55" s="107" t="str">
        <f t="shared" ref="Q55:R55" si="164">IF(Q54="","",IF(Q54&lt;0,0,Q54))</f>
        <v/>
      </c>
      <c r="R55" s="80" t="str">
        <f t="shared" si="164"/>
        <v/>
      </c>
      <c r="S55" s="41"/>
      <c r="T55" s="107" t="str">
        <f t="shared" ref="T55:U55" si="165">IF(T54="","",IF(T54&lt;0,0,T54))</f>
        <v/>
      </c>
      <c r="U55" s="80" t="str">
        <f t="shared" si="165"/>
        <v/>
      </c>
      <c r="V55" s="41"/>
      <c r="W55" s="107" t="str">
        <f t="shared" ref="W55:X55" si="166">IF(W54="","",IF(W54&lt;0,0,W54))</f>
        <v/>
      </c>
      <c r="X55" s="80" t="str">
        <f t="shared" si="166"/>
        <v/>
      </c>
      <c r="Y55" s="41"/>
      <c r="Z55" s="107" t="str">
        <f t="shared" ref="Z55:AA55" si="167">IF(Z54="","",IF(Z54&lt;0,0,Z54))</f>
        <v/>
      </c>
      <c r="AA55" s="80" t="str">
        <f t="shared" si="167"/>
        <v/>
      </c>
      <c r="AB55" s="41"/>
      <c r="AC55" s="107" t="str">
        <f t="shared" ref="AC55:AD55" si="168">IF(AC54="","",IF(AC54&lt;0,0,AC54))</f>
        <v/>
      </c>
      <c r="AD55" s="80" t="str">
        <f t="shared" si="168"/>
        <v/>
      </c>
      <c r="AE55" s="41"/>
      <c r="AF55" s="107" t="str">
        <f t="shared" ref="AF55:AG55" si="169">IF(AF54="","",IF(AF54&lt;0,0,AF54))</f>
        <v/>
      </c>
      <c r="AG55" s="80" t="str">
        <f t="shared" si="169"/>
        <v/>
      </c>
      <c r="AH55" s="41"/>
      <c r="AI55" s="107" t="str">
        <f t="shared" ref="AI55:AJ55" si="170">IF(AI54="","",IF(AI54&lt;0,0,AI54))</f>
        <v/>
      </c>
      <c r="AJ55" s="80" t="str">
        <f t="shared" si="170"/>
        <v/>
      </c>
      <c r="AK55" s="41"/>
    </row>
    <row r="56" spans="1:37" s="45" customFormat="1" x14ac:dyDescent="0.25">
      <c r="A56" s="48"/>
      <c r="B56" s="170"/>
      <c r="C56" s="171"/>
      <c r="E56" s="48"/>
      <c r="F56" s="171"/>
      <c r="H56" s="48"/>
      <c r="I56" s="171"/>
      <c r="K56" s="48"/>
      <c r="L56" s="171"/>
      <c r="N56" s="48"/>
      <c r="O56" s="171"/>
      <c r="Q56" s="48"/>
      <c r="R56" s="171"/>
      <c r="T56" s="48"/>
      <c r="U56" s="171"/>
      <c r="W56" s="48"/>
      <c r="X56" s="171"/>
      <c r="Z56" s="48"/>
      <c r="AA56" s="171"/>
      <c r="AC56" s="48"/>
      <c r="AD56" s="171"/>
      <c r="AF56" s="48"/>
      <c r="AG56" s="171"/>
      <c r="AI56" s="48"/>
      <c r="AJ56" s="171"/>
    </row>
    <row r="57" spans="1:37" x14ac:dyDescent="0.25">
      <c r="A57" s="48" t="s">
        <v>288</v>
      </c>
      <c r="B57" s="92" t="s">
        <v>47</v>
      </c>
      <c r="C57" s="80" t="str">
        <f>IF(B57="Enter","",B57)</f>
        <v/>
      </c>
      <c r="D57" s="41"/>
      <c r="E57" s="115" t="s">
        <v>47</v>
      </c>
      <c r="F57" s="80" t="str">
        <f t="shared" ref="F57" si="171">IF(E57="Enter","",E57)</f>
        <v/>
      </c>
      <c r="G57" s="41"/>
      <c r="H57" s="115" t="s">
        <v>47</v>
      </c>
      <c r="I57" s="80" t="str">
        <f t="shared" ref="I57" si="172">IF(H57="Enter","",H57)</f>
        <v/>
      </c>
      <c r="J57" s="41"/>
      <c r="K57" s="115" t="s">
        <v>47</v>
      </c>
      <c r="L57" s="80" t="str">
        <f t="shared" ref="L57" si="173">IF(K57="Enter","",K57)</f>
        <v/>
      </c>
      <c r="M57" s="41"/>
      <c r="N57" s="115" t="s">
        <v>47</v>
      </c>
      <c r="O57" s="80" t="str">
        <f t="shared" ref="O57" si="174">IF(N57="Enter","",N57)</f>
        <v/>
      </c>
      <c r="P57" s="41"/>
      <c r="Q57" s="115" t="s">
        <v>47</v>
      </c>
      <c r="R57" s="80" t="str">
        <f t="shared" ref="R57" si="175">IF(Q57="Enter","",Q57)</f>
        <v/>
      </c>
      <c r="S57" s="41"/>
      <c r="T57" s="115" t="s">
        <v>47</v>
      </c>
      <c r="U57" s="80" t="str">
        <f t="shared" ref="U57" si="176">IF(T57="Enter","",T57)</f>
        <v/>
      </c>
      <c r="V57" s="41"/>
      <c r="W57" s="115" t="s">
        <v>47</v>
      </c>
      <c r="X57" s="80" t="str">
        <f t="shared" ref="X57" si="177">IF(W57="Enter","",W57)</f>
        <v/>
      </c>
      <c r="Y57" s="41"/>
      <c r="Z57" s="115" t="s">
        <v>47</v>
      </c>
      <c r="AA57" s="80" t="str">
        <f t="shared" ref="AA57" si="178">IF(Z57="Enter","",Z57)</f>
        <v/>
      </c>
      <c r="AB57" s="41"/>
      <c r="AC57" s="115" t="s">
        <v>47</v>
      </c>
      <c r="AD57" s="80" t="str">
        <f t="shared" ref="AD57" si="179">IF(AC57="Enter","",AC57)</f>
        <v/>
      </c>
      <c r="AE57" s="41"/>
      <c r="AF57" s="115" t="s">
        <v>47</v>
      </c>
      <c r="AG57" s="80" t="str">
        <f t="shared" ref="AG57" si="180">IF(AF57="Enter","",AF57)</f>
        <v/>
      </c>
      <c r="AH57" s="41"/>
      <c r="AI57" s="115" t="s">
        <v>47</v>
      </c>
      <c r="AJ57" s="70" t="str">
        <f t="shared" ref="AJ57" si="181">IF(AI57="Enter","",AI57)</f>
        <v/>
      </c>
    </row>
    <row r="58" spans="1:37" ht="30" hidden="1" customHeight="1" x14ac:dyDescent="0.25">
      <c r="A58" s="323" t="s">
        <v>171</v>
      </c>
      <c r="B58" s="93" t="s">
        <v>80</v>
      </c>
      <c r="C58" s="94" t="str">
        <f>IF(C55="","Hidden",IF(C55&lt;=0,0,C55))</f>
        <v>Hidden</v>
      </c>
      <c r="D58" s="43"/>
      <c r="E58" s="116" t="s">
        <v>80</v>
      </c>
      <c r="F58" s="94" t="str">
        <f t="shared" ref="F58" si="182">IF(F55="","Hidden",IF(F55&lt;=0,0,F55))</f>
        <v>Hidden</v>
      </c>
      <c r="G58" s="43"/>
      <c r="H58" s="116" t="s">
        <v>80</v>
      </c>
      <c r="I58" s="94" t="str">
        <f t="shared" ref="I58" si="183">IF(I55="","Hidden",IF(I55&lt;=0,0,I55))</f>
        <v>Hidden</v>
      </c>
      <c r="J58" s="43"/>
      <c r="K58" s="116" t="s">
        <v>80</v>
      </c>
      <c r="L58" s="94" t="str">
        <f t="shared" ref="L58" si="184">IF(L55="","Hidden",IF(L55&lt;=0,0,L55))</f>
        <v>Hidden</v>
      </c>
      <c r="M58" s="43"/>
      <c r="N58" s="116" t="s">
        <v>80</v>
      </c>
      <c r="O58" s="94" t="str">
        <f t="shared" ref="O58" si="185">IF(O55="","Hidden",IF(O55&lt;=0,0,O55))</f>
        <v>Hidden</v>
      </c>
      <c r="P58" s="43"/>
      <c r="Q58" s="116" t="s">
        <v>80</v>
      </c>
      <c r="R58" s="94" t="str">
        <f t="shared" ref="R58" si="186">IF(R55="","Hidden",IF(R55&lt;=0,0,R55))</f>
        <v>Hidden</v>
      </c>
      <c r="S58" s="43"/>
      <c r="T58" s="116" t="s">
        <v>80</v>
      </c>
      <c r="U58" s="94" t="str">
        <f t="shared" ref="U58" si="187">IF(U55="","Hidden",IF(U55&lt;=0,0,U55))</f>
        <v>Hidden</v>
      </c>
      <c r="V58" s="43"/>
      <c r="W58" s="116" t="s">
        <v>80</v>
      </c>
      <c r="X58" s="94" t="str">
        <f t="shared" ref="X58" si="188">IF(X55="","Hidden",IF(X55&lt;=0,0,X55))</f>
        <v>Hidden</v>
      </c>
      <c r="Y58" s="43"/>
      <c r="Z58" s="116" t="s">
        <v>80</v>
      </c>
      <c r="AA58" s="94" t="str">
        <f t="shared" ref="AA58" si="189">IF(AA55="","Hidden",IF(AA55&lt;=0,0,AA55))</f>
        <v>Hidden</v>
      </c>
      <c r="AB58" s="43"/>
      <c r="AC58" s="116" t="s">
        <v>80</v>
      </c>
      <c r="AD58" s="94" t="str">
        <f t="shared" ref="AD58" si="190">IF(AD55="","Hidden",IF(AD55&lt;=0,0,AD55))</f>
        <v>Hidden</v>
      </c>
      <c r="AE58" s="43"/>
      <c r="AF58" s="116" t="s">
        <v>80</v>
      </c>
      <c r="AG58" s="94" t="str">
        <f t="shared" ref="AG58" si="191">IF(AG55="","Hidden",IF(AG55&lt;=0,0,AG55))</f>
        <v>Hidden</v>
      </c>
      <c r="AH58" s="43"/>
      <c r="AI58" s="116" t="s">
        <v>80</v>
      </c>
      <c r="AJ58" s="94" t="str">
        <f t="shared" ref="AJ58" si="192">IF(AJ55="","Hidden",IF(AJ55&lt;=0,0,AJ55))</f>
        <v>Hidden</v>
      </c>
    </row>
    <row r="59" spans="1:37" s="23" customFormat="1" ht="30" hidden="1" customHeight="1" x14ac:dyDescent="0.25">
      <c r="A59" s="323"/>
      <c r="B59" s="174" t="s">
        <v>80</v>
      </c>
      <c r="C59" s="175" t="str">
        <f>IF(C58="Hidden","Hidden",C57-C58)</f>
        <v>Hidden</v>
      </c>
      <c r="D59" s="44"/>
      <c r="E59" s="182" t="s">
        <v>80</v>
      </c>
      <c r="F59" s="175" t="str">
        <f t="shared" ref="F59" si="193">IF(F58="Hidden","Hidden",F57-F58)</f>
        <v>Hidden</v>
      </c>
      <c r="G59" s="44"/>
      <c r="H59" s="182" t="s">
        <v>80</v>
      </c>
      <c r="I59" s="175" t="str">
        <f t="shared" ref="I59" si="194">IF(I58="Hidden","Hidden",I57-I58)</f>
        <v>Hidden</v>
      </c>
      <c r="J59" s="44"/>
      <c r="K59" s="182" t="s">
        <v>80</v>
      </c>
      <c r="L59" s="175" t="str">
        <f t="shared" ref="L59" si="195">IF(L58="Hidden","Hidden",L57-L58)</f>
        <v>Hidden</v>
      </c>
      <c r="M59" s="44"/>
      <c r="N59" s="182" t="s">
        <v>80</v>
      </c>
      <c r="O59" s="175" t="str">
        <f t="shared" ref="O59" si="196">IF(O58="Hidden","Hidden",O57-O58)</f>
        <v>Hidden</v>
      </c>
      <c r="P59" s="44"/>
      <c r="Q59" s="182" t="s">
        <v>80</v>
      </c>
      <c r="R59" s="175" t="str">
        <f t="shared" ref="R59" si="197">IF(R58="Hidden","Hidden",R57-R58)</f>
        <v>Hidden</v>
      </c>
      <c r="S59" s="44"/>
      <c r="T59" s="182" t="s">
        <v>80</v>
      </c>
      <c r="U59" s="175" t="str">
        <f t="shared" ref="U59" si="198">IF(U58="Hidden","Hidden",U57-U58)</f>
        <v>Hidden</v>
      </c>
      <c r="V59" s="44"/>
      <c r="W59" s="182" t="s">
        <v>80</v>
      </c>
      <c r="X59" s="175" t="str">
        <f t="shared" ref="X59" si="199">IF(X58="Hidden","Hidden",X57-X58)</f>
        <v>Hidden</v>
      </c>
      <c r="Y59" s="44"/>
      <c r="Z59" s="182" t="s">
        <v>80</v>
      </c>
      <c r="AA59" s="175" t="str">
        <f t="shared" ref="AA59" si="200">IF(AA58="Hidden","Hidden",AA57-AA58)</f>
        <v>Hidden</v>
      </c>
      <c r="AB59" s="44"/>
      <c r="AC59" s="182" t="s">
        <v>80</v>
      </c>
      <c r="AD59" s="175" t="str">
        <f t="shared" ref="AD59" si="201">IF(AD58="Hidden","Hidden",AD57-AD58)</f>
        <v>Hidden</v>
      </c>
      <c r="AE59" s="44"/>
      <c r="AF59" s="182" t="s">
        <v>80</v>
      </c>
      <c r="AG59" s="175" t="str">
        <f t="shared" ref="AG59" si="202">IF(AG58="Hidden","Hidden",AG57-AG58)</f>
        <v>Hidden</v>
      </c>
      <c r="AH59" s="44"/>
      <c r="AI59" s="182" t="s">
        <v>80</v>
      </c>
      <c r="AJ59" s="175" t="str">
        <f t="shared" ref="AJ59" si="203">IF(AJ58="Hidden","Hidden",AJ57-AJ58)</f>
        <v>Hidden</v>
      </c>
    </row>
    <row r="60" spans="1:37" s="161" customFormat="1" x14ac:dyDescent="0.25">
      <c r="A60" s="176"/>
      <c r="B60" s="177"/>
      <c r="C60" s="178"/>
      <c r="E60" s="176"/>
      <c r="F60" s="178"/>
      <c r="H60" s="176"/>
      <c r="I60" s="178"/>
      <c r="K60" s="176"/>
      <c r="L60" s="178"/>
      <c r="N60" s="176"/>
      <c r="O60" s="178"/>
      <c r="Q60" s="176"/>
      <c r="R60" s="178"/>
      <c r="T60" s="176"/>
      <c r="U60" s="178"/>
      <c r="W60" s="176"/>
      <c r="X60" s="178"/>
      <c r="Z60" s="176"/>
      <c r="AA60" s="178"/>
      <c r="AC60" s="176"/>
      <c r="AD60" s="178"/>
      <c r="AF60" s="176"/>
      <c r="AG60" s="178"/>
      <c r="AI60" s="176"/>
      <c r="AJ60" s="178"/>
    </row>
    <row r="61" spans="1:37" x14ac:dyDescent="0.25">
      <c r="A61" s="48" t="s">
        <v>168</v>
      </c>
      <c r="B61" s="93" t="s">
        <v>80</v>
      </c>
      <c r="C61" s="80" t="str">
        <f>IF(C59="Hidden","",IF(C59&gt;=0,0,-C59))</f>
        <v/>
      </c>
      <c r="D61" s="41"/>
      <c r="E61" s="116" t="s">
        <v>80</v>
      </c>
      <c r="F61" s="80" t="str">
        <f t="shared" ref="F61" si="204">IF(F59="Hidden","",IF(F59&gt;=0,0,-F59))</f>
        <v/>
      </c>
      <c r="G61" s="41"/>
      <c r="H61" s="116" t="s">
        <v>80</v>
      </c>
      <c r="I61" s="80" t="str">
        <f t="shared" ref="I61" si="205">IF(I59="Hidden","",IF(I59&gt;=0,0,-I59))</f>
        <v/>
      </c>
      <c r="J61" s="41"/>
      <c r="K61" s="116" t="s">
        <v>80</v>
      </c>
      <c r="L61" s="80" t="str">
        <f t="shared" ref="L61" si="206">IF(L59="Hidden","",IF(L59&gt;=0,0,-L59))</f>
        <v/>
      </c>
      <c r="M61" s="41"/>
      <c r="N61" s="116" t="s">
        <v>80</v>
      </c>
      <c r="O61" s="80" t="str">
        <f t="shared" ref="O61" si="207">IF(O59="Hidden","",IF(O59&gt;=0,0,-O59))</f>
        <v/>
      </c>
      <c r="P61" s="41"/>
      <c r="Q61" s="116" t="s">
        <v>80</v>
      </c>
      <c r="R61" s="80" t="str">
        <f t="shared" ref="R61" si="208">IF(R59="Hidden","",IF(R59&gt;=0,0,-R59))</f>
        <v/>
      </c>
      <c r="S61" s="41"/>
      <c r="T61" s="116" t="s">
        <v>80</v>
      </c>
      <c r="U61" s="80" t="str">
        <f t="shared" ref="U61" si="209">IF(U59="Hidden","",IF(U59&gt;=0,0,-U59))</f>
        <v/>
      </c>
      <c r="V61" s="41"/>
      <c r="W61" s="116" t="s">
        <v>80</v>
      </c>
      <c r="X61" s="80" t="str">
        <f t="shared" ref="X61" si="210">IF(X59="Hidden","",IF(X59&gt;=0,0,-X59))</f>
        <v/>
      </c>
      <c r="Y61" s="41"/>
      <c r="Z61" s="116" t="s">
        <v>80</v>
      </c>
      <c r="AA61" s="80" t="str">
        <f t="shared" ref="AA61" si="211">IF(AA59="Hidden","",IF(AA59&gt;=0,0,-AA59))</f>
        <v/>
      </c>
      <c r="AB61" s="41"/>
      <c r="AC61" s="116" t="s">
        <v>80</v>
      </c>
      <c r="AD61" s="80" t="str">
        <f t="shared" ref="AD61" si="212">IF(AD59="Hidden","",IF(AD59&gt;=0,0,-AD59))</f>
        <v/>
      </c>
      <c r="AE61" s="41"/>
      <c r="AF61" s="116" t="s">
        <v>80</v>
      </c>
      <c r="AG61" s="80" t="str">
        <f t="shared" ref="AG61" si="213">IF(AG59="Hidden","",IF(AG59&gt;=0,0,-AG59))</f>
        <v/>
      </c>
      <c r="AH61" s="41"/>
      <c r="AI61" s="116" t="s">
        <v>80</v>
      </c>
      <c r="AJ61" s="80" t="str">
        <f t="shared" ref="AJ61" si="214">IF(AJ59="Hidden","",IF(AJ59&gt;=0,0,-AJ59))</f>
        <v/>
      </c>
    </row>
    <row r="62" spans="1:37" ht="30" hidden="1" x14ac:dyDescent="0.25">
      <c r="A62" s="48" t="s">
        <v>167</v>
      </c>
      <c r="B62" s="95" t="s">
        <v>80</v>
      </c>
      <c r="C62" s="70" t="str">
        <f>IF(C59="Hidden","",IF(C59&lt;=0,0,C59))</f>
        <v/>
      </c>
      <c r="D62" s="37"/>
      <c r="E62" s="117" t="s">
        <v>80</v>
      </c>
      <c r="F62" s="70" t="str">
        <f t="shared" ref="F62" si="215">IF(F59="Hidden","",IF(F59&lt;=0,0,F59))</f>
        <v/>
      </c>
      <c r="G62" s="37"/>
      <c r="H62" s="117" t="s">
        <v>80</v>
      </c>
      <c r="I62" s="70" t="str">
        <f t="shared" ref="I62" si="216">IF(I59="Hidden","",IF(I59&lt;=0,0,I59))</f>
        <v/>
      </c>
      <c r="J62" s="37"/>
      <c r="K62" s="117" t="s">
        <v>80</v>
      </c>
      <c r="L62" s="70" t="str">
        <f t="shared" ref="L62" si="217">IF(L59="Hidden","",IF(L59&lt;=0,0,L59))</f>
        <v/>
      </c>
      <c r="M62" s="37"/>
      <c r="N62" s="117" t="s">
        <v>80</v>
      </c>
      <c r="O62" s="70" t="str">
        <f t="shared" ref="O62" si="218">IF(O59="Hidden","",IF(O59&lt;=0,0,O59))</f>
        <v/>
      </c>
      <c r="P62" s="37"/>
      <c r="Q62" s="117" t="s">
        <v>80</v>
      </c>
      <c r="R62" s="70" t="str">
        <f t="shared" ref="R62" si="219">IF(R59="Hidden","",IF(R59&lt;=0,0,R59))</f>
        <v/>
      </c>
      <c r="S62" s="37"/>
      <c r="T62" s="117" t="s">
        <v>80</v>
      </c>
      <c r="U62" s="70" t="str">
        <f t="shared" ref="U62" si="220">IF(U59="Hidden","",IF(U59&lt;=0,0,U59))</f>
        <v/>
      </c>
      <c r="V62" s="37"/>
      <c r="W62" s="117" t="s">
        <v>80</v>
      </c>
      <c r="X62" s="70" t="str">
        <f t="shared" ref="X62" si="221">IF(X59="Hidden","",IF(X59&lt;=0,0,X59))</f>
        <v/>
      </c>
      <c r="Y62" s="37"/>
      <c r="Z62" s="117" t="s">
        <v>80</v>
      </c>
      <c r="AA62" s="70" t="str">
        <f t="shared" ref="AA62" si="222">IF(AA59="Hidden","",IF(AA59&lt;=0,0,AA59))</f>
        <v/>
      </c>
      <c r="AB62" s="37"/>
      <c r="AC62" s="117" t="s">
        <v>80</v>
      </c>
      <c r="AD62" s="70" t="str">
        <f t="shared" ref="AD62" si="223">IF(AD59="Hidden","",IF(AD59&lt;=0,0,AD59))</f>
        <v/>
      </c>
      <c r="AE62" s="37"/>
      <c r="AF62" s="117" t="s">
        <v>80</v>
      </c>
      <c r="AG62" s="70" t="str">
        <f t="shared" ref="AG62" si="224">IF(AG59="Hidden","",IF(AG59&lt;=0,0,AG59))</f>
        <v/>
      </c>
      <c r="AH62" s="37"/>
      <c r="AI62" s="117" t="s">
        <v>80</v>
      </c>
      <c r="AJ62" s="70" t="str">
        <f t="shared" ref="AJ62" si="225">IF(AJ59="Hidden","",IF(AJ59&lt;=0,0,AJ59))</f>
        <v/>
      </c>
    </row>
    <row r="63" spans="1:37" ht="30" x14ac:dyDescent="0.25">
      <c r="A63" s="48" t="s">
        <v>271</v>
      </c>
      <c r="B63" s="93" t="s">
        <v>80</v>
      </c>
      <c r="C63" s="80" t="str">
        <f>IF(C62="","",C62-C36)</f>
        <v/>
      </c>
      <c r="D63" s="41"/>
      <c r="E63" s="116" t="s">
        <v>80</v>
      </c>
      <c r="F63" s="80" t="str">
        <f>IF(F62="","",F62-F36)</f>
        <v/>
      </c>
      <c r="G63" s="41"/>
      <c r="H63" s="116" t="s">
        <v>80</v>
      </c>
      <c r="I63" s="80" t="str">
        <f>IF(I62="","",I62-I36)</f>
        <v/>
      </c>
      <c r="J63" s="41"/>
      <c r="K63" s="116" t="s">
        <v>80</v>
      </c>
      <c r="L63" s="80" t="str">
        <f>IF(L62="","",L62-L36)</f>
        <v/>
      </c>
      <c r="M63" s="41"/>
      <c r="N63" s="116" t="s">
        <v>80</v>
      </c>
      <c r="O63" s="80" t="str">
        <f>IF(O62="","",O62-O36)</f>
        <v/>
      </c>
      <c r="P63" s="41"/>
      <c r="Q63" s="116" t="s">
        <v>80</v>
      </c>
      <c r="R63" s="80" t="str">
        <f>IF(R62="","",R62-R36)</f>
        <v/>
      </c>
      <c r="S63" s="41"/>
      <c r="T63" s="116" t="s">
        <v>80</v>
      </c>
      <c r="U63" s="80" t="str">
        <f>IF(U62="","",U62-U36)</f>
        <v/>
      </c>
      <c r="V63" s="41"/>
      <c r="W63" s="116" t="s">
        <v>80</v>
      </c>
      <c r="X63" s="80" t="str">
        <f>IF(X62="","",X62-X36)</f>
        <v/>
      </c>
      <c r="Y63" s="41"/>
      <c r="Z63" s="116" t="s">
        <v>80</v>
      </c>
      <c r="AA63" s="80" t="str">
        <f>IF(AA62="","",AA62-AA36)</f>
        <v/>
      </c>
      <c r="AB63" s="41"/>
      <c r="AC63" s="116" t="s">
        <v>80</v>
      </c>
      <c r="AD63" s="80" t="str">
        <f>IF(AD62="","",AD62-AD36)</f>
        <v/>
      </c>
      <c r="AE63" s="41"/>
      <c r="AF63" s="116" t="s">
        <v>80</v>
      </c>
      <c r="AG63" s="80" t="str">
        <f>IF(AG62="","",AG62-AG36)</f>
        <v/>
      </c>
      <c r="AH63" s="41"/>
      <c r="AI63" s="116" t="s">
        <v>80</v>
      </c>
      <c r="AJ63" s="80" t="str">
        <f>IF(AJ62="","",AJ62-AJ36)</f>
        <v/>
      </c>
    </row>
    <row r="64" spans="1:37" x14ac:dyDescent="0.25">
      <c r="B64" s="188"/>
      <c r="C64" s="41"/>
      <c r="D64" s="41"/>
      <c r="E64" s="188"/>
      <c r="F64" s="41"/>
      <c r="G64" s="41"/>
      <c r="H64" s="188"/>
      <c r="I64" s="41"/>
      <c r="J64" s="41"/>
      <c r="K64" s="188"/>
      <c r="L64" s="41"/>
      <c r="M64" s="41"/>
      <c r="N64" s="188"/>
      <c r="O64" s="41"/>
      <c r="P64" s="41"/>
      <c r="Q64" s="188"/>
      <c r="R64" s="41"/>
      <c r="S64" s="41"/>
      <c r="T64" s="188"/>
      <c r="U64" s="41"/>
      <c r="V64" s="41"/>
      <c r="W64" s="188"/>
      <c r="X64" s="41"/>
      <c r="Y64" s="41"/>
      <c r="Z64" s="188"/>
      <c r="AA64" s="41"/>
      <c r="AB64" s="41"/>
      <c r="AC64" s="188"/>
      <c r="AD64" s="41"/>
      <c r="AE64" s="41"/>
      <c r="AF64" s="188"/>
      <c r="AG64" s="41"/>
      <c r="AH64" s="41"/>
      <c r="AI64" s="188"/>
      <c r="AJ64" s="41"/>
    </row>
    <row r="65" spans="1:36" ht="30" customHeight="1" x14ac:dyDescent="0.25">
      <c r="A65" s="48" t="s">
        <v>200</v>
      </c>
      <c r="B65" s="190">
        <f>SUM(C61,F61,I61,L61,O61,R61,U61,X61,AA61,AD61,AG61,AJ61)</f>
        <v>0</v>
      </c>
      <c r="C65" s="41"/>
      <c r="D65" s="41"/>
      <c r="E65" s="188"/>
      <c r="F65" s="41"/>
      <c r="G65" s="41"/>
      <c r="H65" s="188"/>
      <c r="I65" s="41"/>
      <c r="J65" s="41"/>
      <c r="K65" s="188"/>
      <c r="L65" s="41"/>
      <c r="M65" s="41"/>
      <c r="N65" s="188"/>
      <c r="O65" s="41"/>
      <c r="P65" s="41"/>
      <c r="Q65" s="188"/>
      <c r="R65" s="41"/>
      <c r="S65" s="41"/>
      <c r="T65" s="188"/>
      <c r="U65" s="41"/>
      <c r="V65" s="41"/>
      <c r="W65" s="188"/>
      <c r="X65" s="41"/>
      <c r="Y65" s="41"/>
      <c r="Z65" s="188"/>
      <c r="AA65" s="41"/>
      <c r="AB65" s="41"/>
      <c r="AC65" s="188"/>
      <c r="AD65" s="41"/>
      <c r="AE65" s="41"/>
      <c r="AF65" s="188"/>
      <c r="AG65" s="41"/>
      <c r="AH65" s="41"/>
      <c r="AI65" s="188"/>
      <c r="AJ65" s="41"/>
    </row>
    <row r="66" spans="1:36" ht="30" x14ac:dyDescent="0.25">
      <c r="A66" s="48" t="s">
        <v>201</v>
      </c>
      <c r="B66" s="190">
        <f>SUM(C63,F63,I63,L63,O63,R63,U63,X63,AA63,AD63,AG63,AJ63)</f>
        <v>0</v>
      </c>
      <c r="C66" s="41"/>
      <c r="D66" s="41"/>
      <c r="E66" s="188"/>
      <c r="F66" s="41"/>
      <c r="G66" s="41"/>
      <c r="H66" s="188"/>
      <c r="I66" s="41"/>
      <c r="J66" s="41"/>
      <c r="K66" s="188"/>
      <c r="L66" s="41"/>
      <c r="M66" s="41"/>
      <c r="N66" s="188"/>
      <c r="O66" s="41"/>
      <c r="P66" s="41"/>
      <c r="Q66" s="188"/>
      <c r="R66" s="41"/>
      <c r="S66" s="41"/>
      <c r="T66" s="188"/>
      <c r="U66" s="41"/>
      <c r="V66" s="41"/>
      <c r="W66" s="188"/>
      <c r="X66" s="41"/>
      <c r="Y66" s="41"/>
      <c r="Z66" s="188"/>
      <c r="AA66" s="41"/>
      <c r="AB66" s="41"/>
      <c r="AC66" s="188"/>
      <c r="AD66" s="41"/>
      <c r="AE66" s="41"/>
      <c r="AF66" s="188"/>
      <c r="AG66" s="41"/>
      <c r="AH66" s="41"/>
      <c r="AI66" s="188"/>
      <c r="AJ66" s="41"/>
    </row>
    <row r="67" spans="1:36" x14ac:dyDescent="0.25">
      <c r="B67" s="188"/>
      <c r="C67" s="41"/>
      <c r="D67" s="41"/>
      <c r="E67" s="188"/>
      <c r="F67" s="41"/>
      <c r="G67" s="41"/>
      <c r="H67" s="188"/>
      <c r="I67" s="41"/>
      <c r="J67" s="41"/>
      <c r="K67" s="188"/>
      <c r="L67" s="41"/>
      <c r="M67" s="41"/>
      <c r="N67" s="188"/>
      <c r="O67" s="41"/>
      <c r="P67" s="41"/>
      <c r="Q67" s="188"/>
      <c r="R67" s="41"/>
      <c r="S67" s="41"/>
      <c r="T67" s="188"/>
      <c r="U67" s="41"/>
      <c r="V67" s="41"/>
      <c r="W67" s="188"/>
      <c r="X67" s="41"/>
      <c r="Y67" s="41"/>
      <c r="Z67" s="188"/>
      <c r="AA67" s="41"/>
      <c r="AB67" s="41"/>
      <c r="AC67" s="188"/>
      <c r="AD67" s="41"/>
      <c r="AE67" s="41"/>
      <c r="AF67" s="188"/>
      <c r="AG67" s="41"/>
      <c r="AH67" s="41"/>
      <c r="AI67" s="188"/>
      <c r="AJ67" s="41"/>
    </row>
    <row r="68" spans="1:36" x14ac:dyDescent="0.25">
      <c r="A68" s="47" t="s">
        <v>207</v>
      </c>
      <c r="B68" s="96" t="s">
        <v>77</v>
      </c>
    </row>
    <row r="69" spans="1:36" x14ac:dyDescent="0.25">
      <c r="A69" s="48" t="s">
        <v>73</v>
      </c>
      <c r="B69" s="271" t="s">
        <v>45</v>
      </c>
    </row>
    <row r="70" spans="1:36" x14ac:dyDescent="0.25">
      <c r="A70" s="48" t="s">
        <v>74</v>
      </c>
      <c r="B70" s="271" t="s">
        <v>45</v>
      </c>
    </row>
    <row r="71" spans="1:36" x14ac:dyDescent="0.25">
      <c r="A71" s="48" t="s">
        <v>108</v>
      </c>
      <c r="B71" s="272" t="str">
        <f>IF(C62="","",SUM(C63,F63,I63,L63,O63,R63,U63,X63,AA63,AD63,AG63,AJ63))</f>
        <v/>
      </c>
    </row>
    <row r="72" spans="1:36" x14ac:dyDescent="0.25">
      <c r="A72" s="97" t="s">
        <v>75</v>
      </c>
      <c r="B72" s="273" t="str">
        <f>IF(B15="","",SUMPRODUCT(--(MOD(COLUMN(B15:AJ15)-COLUMN(B15),2)=0),--(B15:AJ15&lt;&gt;"")))</f>
        <v/>
      </c>
    </row>
    <row r="73" spans="1:36" ht="30" x14ac:dyDescent="0.25">
      <c r="A73" s="97" t="s">
        <v>294</v>
      </c>
      <c r="B73" s="272" t="str">
        <f>IF(B72="","",IF(B72,B71/B72,0))</f>
        <v/>
      </c>
    </row>
    <row r="74" spans="1:36" ht="30" x14ac:dyDescent="0.25">
      <c r="A74" s="48" t="s">
        <v>76</v>
      </c>
      <c r="B74" s="274" t="s">
        <v>47</v>
      </c>
    </row>
    <row r="75" spans="1:36" ht="30" x14ac:dyDescent="0.25">
      <c r="A75" s="97" t="s">
        <v>293</v>
      </c>
      <c r="B75" s="275" t="str">
        <f>IF(B69="Select","",IF(B69="No","$0",IF(B73="","",IF((AND(B69="Yes",B70="Yes")),B73*B74,"$0"))))</f>
        <v/>
      </c>
    </row>
  </sheetData>
  <sheetProtection algorithmName="SHA-512" hashValue="ea7aPIekfoAo11FlXrrYs0iT87kX1JHrXUUIUIRABeEafTbnL3rwsfRdbsAVdOhRALCfsy6fLKyO3EBxRAQZiw==" saltValue="4LvPDZHHC7sIJUhp2YJhYw==" spinCount="100000" sheet="1" selectLockedCells="1"/>
  <mergeCells count="15">
    <mergeCell ref="B1:F1"/>
    <mergeCell ref="B2:F2"/>
    <mergeCell ref="B3:F3"/>
    <mergeCell ref="B4:F4"/>
    <mergeCell ref="B5:F5"/>
    <mergeCell ref="B6:F6"/>
    <mergeCell ref="B10:F10"/>
    <mergeCell ref="B8:F8"/>
    <mergeCell ref="A58:A59"/>
    <mergeCell ref="AF10:AJ10"/>
    <mergeCell ref="Z10:AD10"/>
    <mergeCell ref="H10:L10"/>
    <mergeCell ref="N10:R10"/>
    <mergeCell ref="T10:X10"/>
    <mergeCell ref="B7:F7"/>
  </mergeCells>
  <phoneticPr fontId="1" type="noConversion"/>
  <conditionalFormatting sqref="B19 E19 H19 K19 N19 Q19 T19 W19 Z19 AC19 AF19 AI19">
    <cfRule type="cellIs" dxfId="16" priority="24" operator="lessThan">
      <formula>$B$18</formula>
    </cfRule>
  </conditionalFormatting>
  <conditionalFormatting sqref="B70:B74">
    <cfRule type="expression" dxfId="15" priority="55">
      <formula>$B$69="No"</formula>
    </cfRule>
  </conditionalFormatting>
  <conditionalFormatting sqref="B71:B74">
    <cfRule type="expression" dxfId="14" priority="54">
      <formula>$B$70="No"</formula>
    </cfRule>
  </conditionalFormatting>
  <conditionalFormatting sqref="B20:G20">
    <cfRule type="expression" dxfId="13" priority="37">
      <formula>$F$32=Dropdown_TimeLimitMonth_unlink</formula>
    </cfRule>
  </conditionalFormatting>
  <conditionalFormatting sqref="C19 F19 I19 L19 O19 R19 U19 X19 AA19 AD19 AG19 AJ19">
    <cfRule type="cellIs" dxfId="12" priority="23" operator="lessThan">
      <formula>$C$18</formula>
    </cfRule>
  </conditionalFormatting>
  <conditionalFormatting sqref="C32:D32 F32:G32 I32:J32 L32:M32 O32:P32 R32:S32 U32:V32 X32:Y32 AA32:AB32 AD32:AE32 AG32:AH32 AJ32">
    <cfRule type="cellIs" dxfId="11" priority="52" operator="equal">
      <formula>"Yes"</formula>
    </cfRule>
  </conditionalFormatting>
  <conditionalFormatting sqref="E14 H14 K14 N14 Q14 T14 W14 Z14 AC14 AF14 AI14 B14">
    <cfRule type="duplicateValues" dxfId="10" priority="38"/>
  </conditionalFormatting>
  <conditionalFormatting sqref="H20:J20">
    <cfRule type="expression" dxfId="9" priority="36">
      <formula>$I$32="Yes"</formula>
    </cfRule>
  </conditionalFormatting>
  <conditionalFormatting sqref="K20:M20">
    <cfRule type="expression" dxfId="8" priority="35">
      <formula>$L$32="Yes"</formula>
    </cfRule>
  </conditionalFormatting>
  <conditionalFormatting sqref="N20:P20">
    <cfRule type="expression" dxfId="7" priority="34">
      <formula>$O$32="Yes"</formula>
    </cfRule>
  </conditionalFormatting>
  <conditionalFormatting sqref="Q20:S20">
    <cfRule type="expression" dxfId="6" priority="33">
      <formula>$R$32="Yes"</formula>
    </cfRule>
  </conditionalFormatting>
  <conditionalFormatting sqref="T20:V20">
    <cfRule type="expression" dxfId="5" priority="32">
      <formula>$U$32="Yes"</formula>
    </cfRule>
  </conditionalFormatting>
  <conditionalFormatting sqref="W20:Y20">
    <cfRule type="expression" dxfId="4" priority="31">
      <formula>$X$32="Yes"</formula>
    </cfRule>
  </conditionalFormatting>
  <conditionalFormatting sqref="Z20:AB20">
    <cfRule type="expression" dxfId="3" priority="30">
      <formula>$AA$32="Yes"</formula>
    </cfRule>
  </conditionalFormatting>
  <conditionalFormatting sqref="AC20:AE20">
    <cfRule type="expression" dxfId="2" priority="29">
      <formula>$AD$32="Yes"</formula>
    </cfRule>
  </conditionalFormatting>
  <conditionalFormatting sqref="AF20:AH20">
    <cfRule type="expression" dxfId="1" priority="28">
      <formula>$AG$32="Yes"</formula>
    </cfRule>
  </conditionalFormatting>
  <conditionalFormatting sqref="AI20:AJ20">
    <cfRule type="expression" dxfId="0" priority="27">
      <formula>$AJ$32="Yes"</formula>
    </cfRule>
  </conditionalFormatting>
  <dataValidations xWindow="503" yWindow="325" count="50">
    <dataValidation type="whole" allowBlank="1" showInputMessage="1" showErrorMessage="1" errorTitle="Error" error="$50 per month per child, not to exceed $150 per W-2 Assistance Group per month. " promptTitle="Autopopulation Alert" prompt="Excel will populate the penalty entered from the Original column._x000a__x000a_Review the CWW School Enrollment page for each child._x000a_Applies to CSJ, TMP, or W-2T placement. _x000a_To override, enter the updated penalty._x000a__x000a_W-2 Manual 16.4.1" sqref="C40:D40 F40:G40 I40:J40 L40:M40 O40:P40 R40:S40 U40:V40 X40:Y40 AA40:AB40 AD40:AE40 AG40:AH40 AJ40:AK40" xr:uid="{3EF3ED40-71E0-4D5D-AD0F-B8C0676B5F4A}">
      <formula1>0</formula1>
      <formula2>150</formula2>
    </dataValidation>
    <dataValidation type="whole" allowBlank="1" showInputMessage="1" showErrorMessage="1" errorTitle="Error" error="Enter in whole number only." promptTitle="Autopopulation Alert" prompt="Excel will populate the penalty entered from the Original column._x000a__x000a_Review the CWW Drug Felon page to determine penalty. _x000a_To override, enter the updated penalty. _x000a__x000a_W-2 Manual 11.7.1" sqref="D39 G39 J39 M39 P39 S39 V39 Y39 AB39 AE39 AH39 AK39" xr:uid="{E28FFF46-2A99-4E0E-B897-31F180103820}">
      <formula1>0</formula1>
      <formula2>673</formula2>
    </dataValidation>
    <dataValidation type="whole" showInputMessage="1" showErrorMessage="1" errorTitle="Error" error="Enter the number of future remaining months._x000a__x000a_If the case closed this month, count the remaining months left in the eligibility period." promptTitle="Determining the Remaining Months" prompt="Navigate to CWW under the Override AG Renewal/Review Dates page to determine the remaining months (e.g. 0 - 6) left in the current W-2 Eligibility Period._x000a__x000a_Enter the number of future remaining months._x000a__x000a_" sqref="B74" xr:uid="{4C8021D9-32BB-4A7D-BE7F-3EE701D41F1F}">
      <formula1>0</formula1>
      <formula2>6</formula2>
    </dataValidation>
    <dataValidation type="list" allowBlank="1" showInputMessage="1" showErrorMessage="1" errorTitle="Error" error="Select the correct W-2 Participation Period from the drop down list." promptTitle="Select the Participation Period" prompt="Excel will provide a dynamic drop down based on the W-2 Payment Cycle selected._x000a__x000a_Excel will populate the W-2 Participation Period selected into the Corrected column._x000a__x000a_No override is available." sqref="AI14 E14 H14 K14 N14 Q14 T14 W14 Z14 AC14 AF14 B14" xr:uid="{F2C08E22-B3E2-4C7E-9B1E-5C09B37516E5}">
      <formula1>INDIRECT(B13)</formula1>
    </dataValidation>
    <dataValidation type="textLength" operator="equal" showInputMessage="1" showErrorMessage="1" errorTitle="Error" error="Enter 10-digit Case Number" promptTitle="Enter Case Number" prompt="Enter Case Number._x000a__x000a_Excel will autopopulate Case Number in W-2 Payment Worksheet." sqref="G3" xr:uid="{D80E6406-C6BA-444B-A8B2-7F46E1444459}">
      <formula1>10</formula1>
    </dataValidation>
    <dataValidation type="textLength" allowBlank="1" showInputMessage="1" showErrorMessage="1" errorTitle="Error" error="Enter Date in MM/DD/YYYY format. " promptTitle="Enter Date" prompt="Enter Date in MM/DD/YYYY format. _x000a__x000a_Excel will autopopulate Date in W-2 Payment Worksheet." sqref="B1:G1" xr:uid="{34AF3F5E-1B7C-45BF-87E1-2538B6F8EB7A}">
      <formula1>1</formula1>
      <formula2>10</formula2>
    </dataValidation>
    <dataValidation type="textLength" showInputMessage="1" showErrorMessage="1" errorTitle="Error" error="Text length is limited to 85 characters." promptTitle="Enter Participant Name" prompt="Enter Participant Name._x000a__x000a_Excel will autopopulate Participant Name in W-2 Payment Worksheet." sqref="B2:G2" xr:uid="{748D8282-3967-4639-A6AC-817826581BC8}">
      <formula1>1</formula1>
      <formula2>85</formula2>
    </dataValidation>
    <dataValidation type="textLength" allowBlank="1" showInputMessage="1" showErrorMessage="1" errorTitle="Error" error="Text is limited to 250 characters." promptTitle="Enter Worker Contact Information" prompt="Enter Worker Name and CARES ID._x000a__x000a_Excel will autopopulate Worker Name and CARES ID in W-2 Payment Worksheet." sqref="B4:G4" xr:uid="{FBEEB384-79D6-4FE8-985B-294554C68E3D}">
      <formula1>1</formula1>
      <formula2>250</formula2>
    </dataValidation>
    <dataValidation type="textLength" allowBlank="1" showInputMessage="1" showErrorMessage="1" errorTitle="Error" error="Text is limited to 250 characters." promptTitle="Enter W-2 Agency Contact " prompt="Enter the W-2 Agency Name, Address, and Phone Number._x000a__x000a_Excel will autopopulate the W-2 Agency Contact in the W-2 Payment Worksheet." sqref="B5:G5" xr:uid="{06817F11-4897-4E86-9380-DFC1CB843BFF}">
      <formula1>1</formula1>
      <formula2>250</formula2>
    </dataValidation>
    <dataValidation type="textLength" operator="equal" showInputMessage="1" showErrorMessage="1" errorTitle="Error" error="Enter 10-digit BRITS Referral Number / 10-digit Overpayment Claim Number._x000a_" promptTitle="Enter " prompt="Enter the BRITS Referral Number and the W-2 Overpayment Claim Number in 10-digit/10-digit format._x000a__x000a_Excel will autopopulate the BRITS Referral Number and the W-2 Overpayment Claim Number in the W-2 Payment Worksheet." sqref="G6:G7" xr:uid="{4B9EA868-3D20-43FE-9784-B1ABA6239C93}">
      <formula1>21</formula1>
    </dataValidation>
    <dataValidation type="list" allowBlank="1" showInputMessage="1" showErrorMessage="1" errorTitle="Error" error="Select the W-2 Placement type from the drop down list. " promptTitle="Select the W-2 Placement Type" prompt="Select the W-2 Placement Type at the end of the Participation Period from the drop down list._x000a__x000a_Excel will determine the Actual Days in the W-2 Placement for the Participation Period and calculate the Actual W-2 Payment Amount Eligible for." sqref="B20:AJ20" xr:uid="{E2B171A0-7F65-411A-A59A-252622AF9163}">
      <formula1>Placement</formula1>
    </dataValidation>
    <dataValidation allowBlank="1" showInputMessage="1" sqref="C44:D44 F44:G44 I44:J44 L44:M44 O44:P44 R44:S44 U44:V44 X44:Y44 AA44:AB44 AD44:AE44 AG44:AH44 AJ44" xr:uid="{FF2EEC03-6496-4022-847A-E6EE904F881D}"/>
    <dataValidation type="decimal" allowBlank="1" showInputMessage="1" showErrorMessage="1" errorTitle="Error" error="Enter a number from 0 up to 160 (0.5 amount allowed)." promptTitle="Enter the Good Cause Hours " prompt="Enter the corrected hours of Good Cause (0.5 amount allowed) after the W-2 Payment was issued._x000a__x000a_Excel will compute the corrected Good Cause amount to determine under/overpayment to be issued." sqref="C45:D45 F45:G45 I45:J45 L45:M45 O45:P45 R45:S45 U45:V45 X45:Y45 AA45:AB45 AD45:AE45 AG45:AH45 AJ45" xr:uid="{3BA14AE7-99B6-4579-95E9-8EB3EF960B19}">
      <formula1>0</formula1>
      <formula2>160</formula2>
    </dataValidation>
    <dataValidation type="decimal" allowBlank="1" showInputMessage="1" showErrorMessage="1" errorTitle="Error" error="Enter a number from 0 up to 160 (0.5 amount allowed)." promptTitle="Enter Hours of Nonparticipation" prompt="Enter the corrected hours of nonparticipation (0.5 amount allowed) after the W-2 Payment was issued. _x000a__x000a_Excel will compute the corrected nonparticipation amount to determine under/overpayment to be issued." sqref="C43:D43 F43:G43 I43:J43 L43:M43 O43:P43 R43:S43 U43:V43 X43:Y43 AA43:AB43 AD43:AE43 AG43:AH43 AJ43" xr:uid="{D6DEE22F-E330-40E7-A080-66F6784706A6}">
      <formula1>0</formula1>
      <formula2>160</formula2>
    </dataValidation>
    <dataValidation type="whole" allowBlank="1" showInputMessage="1" showErrorMessage="1" errorTitle="Error" error="Enter a number between 0 - 673." promptTitle="Enter the Actual W-2 Payment" prompt=" Can be found on CARES Mainframe Screen IQAF or or CWW --&gt; W-2 Payment Issuance._x000a__x000a_Enter the Original W-2 Payment that was issued._x000a__x000a_Excel will populate the payment entered into the Corrected column. The Corrected column is read only. " sqref="E57 H57 K57 N57 Q57 T57 W57 Z57 AC57 AF57 AI57" xr:uid="{C5424BFB-88B3-4D80-8D45-4F74A75E33CB}">
      <formula1>0</formula1>
      <formula2>673</formula2>
    </dataValidation>
    <dataValidation operator="equal" showInputMessage="1" showErrorMessage="1" errorTitle="Error" error="Enter the W-2 Payment Period in MM/DD/YYYY-MM/DD/YYYY format._x000a_" promptTitle="Enter W-2 Payment Period" prompt="Enter the W-2 Payment Period in MM/DD/YYYY-MM/DD/YYYY format._x000a__x000a_Excel will autopopulate the W-2 Payment Period in the W-2 Payment Worksheet." sqref="G8" xr:uid="{9455708A-6106-4ECE-A7D7-E4909DC31AC6}"/>
    <dataValidation type="decimal" allowBlank="1" showInputMessage="1" showErrorMessage="1" errorTitle="Error" error="Enter a number from 0 up to 160 (0.5 allowed)." promptTitle="Enter the Nonparticipation Hours" prompt="Enter the correct hours of nonparticipation (0.5 amount allowed)._x000a__x000a_The original nonparticipation amount can be found on CARES Mainframe Screen IQWD or CWW W-2 Payment Details. " sqref="AI41 E41 H41 K41 N41 Q41 T41 W41 Z41 AC41 AF41" xr:uid="{3C0FEE06-BD4C-4724-94CF-7FBABC0CF7DE}">
      <formula1>0</formula1>
      <formula2>160</formula2>
    </dataValidation>
    <dataValidation type="decimal" allowBlank="1" showInputMessage="1" showErrorMessage="1" errorTitle="Error" error="Enter a number from 0 up to 160 (0.5 allowed)." promptTitle="Autopopulation Alert" prompt="Excel will populate the Applied Hours of Nonparticipation from the Original Column. _x000a__x000a_To override, enter the corrected hours of nonparticipation (0.5 amount allowed.)_x000a__x000a_The original nonparticipation amount can be found on CARES Mainframe Screen IQWD or CWW" sqref="AJ41 F41:G41 I41:J41 L41:M41 O41:P41 R41:S41 U41:V41 X41:Y41 AA41:AB41 AD41:AE41 AG41:AH41 C41" xr:uid="{7629868D-3DE0-4219-9FBE-A8DE9C0C2119}">
      <formula1>0</formula1>
      <formula2>160</formula2>
    </dataValidation>
    <dataValidation type="whole" showInputMessage="1" showErrorMessage="1" errorTitle="Error" error="Enter whole numbers from 0 - 673 only._x000a__x000a_25% is retained by the W-2 program." promptTitle="Enter Child Support Retained" prompt="Log into KIDS to view the Participant Account Statement. _x000a_Select the DIST transaction type._x000a_Review each Transaction Date/Type: DIST, From Debt Class: CSUPP, Amount Applied: [Value], and PA: R." sqref="D36 G36 J36 M36 P36 S36 V36 Y36 AB36 AE36 AH36 AK36" xr:uid="{5729E7BB-1D15-47EA-A7E1-0CB70B5DBC04}">
      <formula1>0</formula1>
      <formula2>673</formula2>
    </dataValidation>
    <dataValidation type="whole" showInputMessage="1" showErrorMessage="1" errorTitle="Error" error="Enter a number between 0 - 673." promptTitle="Enter W-2 Payment + Recoupment" prompt="Can be found on CARES Mainframe Screen IQAF or or CWW --&gt; W-2 Payment Issuance._x000a__x000a_Enter the Original W-2 Payment that was issued._x000a__x000a_Excel will populate the payment entered into the Corrected column. The Corrected column is read only. " sqref="B57" xr:uid="{F9287F1D-7877-45B5-9E62-688FFF14C8F9}">
      <formula1>0</formula1>
      <formula2>673</formula2>
    </dataValidation>
    <dataValidation type="decimal" allowBlank="1" showInputMessage="1" showErrorMessage="1" errorTitle="Error" error="Enter a number from 0 up to 160 (0.5 allowed)." promptTitle="Enter the Nonparticipation Hours" prompt="Enter the correct hours of nonparticipation (0.5 amount allowed)._x000a__x000a_The original nonparticipation amount can be found on CARES Mainframe Screen IQWD or CWW W-2 Payment Details. _x000a__x000a_Excel will populate the entry in the Corrected column. " sqref="B41" xr:uid="{96CB18F3-44FE-45A0-BE5A-FA1DBFD99D8D}">
      <formula1>0</formula1>
      <formula2>160</formula2>
    </dataValidation>
    <dataValidation allowBlank="1" promptTitle="Autopopulation" prompt="Excel will populate the dollar amount that was entered in the corresponding Original column for the Prior Monthly Recoupment Amount Withheld._x000a__x000a_This amount does not change because the recoupment has already occurred. " sqref="AJ37:AK37 F37:G37 I37:J37 L37:M37 O37:P37 R37:S37 U37:V37 X37:Y37 AA37:AB37 C37:D37 AD37:AE37 AG37:AH37" xr:uid="{8B496DA9-5FC2-4107-A6FD-A6FD958020CF}"/>
    <dataValidation type="whole" showInputMessage="1" showErrorMessage="1" errorTitle="Error" error="Enter whole number only. THe amount must be $673 or less." promptTitle="Enter Recoupment Amount Withheld" prompt="The original amount can be found on CARES Mainframe Screen IQWD/ CWW W-2 Payment Details. This amount will not change since the recoupment has already occurred. BRITS tracks all recoupments. " sqref="AI37 E37 H37 K37 N37 Q37 T37 W37 Z37 AC37 AF37 B37" xr:uid="{20E60296-D5F2-4D10-B621-0D52AC6667B1}">
      <formula1>0</formula1>
      <formula2>673</formula2>
    </dataValidation>
    <dataValidation type="whole" showInputMessage="1" showErrorMessage="1" errorTitle="Error" error="Enter whole numbers only. The amount must be $673 or less._x000a__x000a_25% is retained by the W-2 program." promptTitle="Enter Child Support Retained" prompt="Log into KIDS to view the Participant Account Statement. _x000a_Select the DIST transaction type._x000a_Review each Transaction Date/Type: DIST, From Debt Class: CSUPP, Amount Applied: [Value], and PA: R." sqref="AJ37:AK37 F37:G37 I37:J37 L37:M37 O37:P37 R37:S37 U37:V37 X37:Y37 AA37:AB37 AD37:AE37 AG37:AH37 C37:D37" xr:uid="{BA68A517-76C1-4373-8CC8-998D1D064C9A}">
      <formula1>0</formula1>
      <formula2>673</formula2>
    </dataValidation>
    <dataValidation type="whole" showInputMessage="1" showErrorMessage="1" errorTitle="Error" error="Enter whole number only. The amount must be $673 or less." promptTitle="Enter the Drug Felon Penalty" prompt="Review the CWW Drug Felon page to determine penalty. Applies to CSJ and W-2T._x000a__x000a_Review CARES Mainframe Screen IQWD or CWW W-2 Payment  Details for penalty applied when the W-2 Payment was issued. _x000a_W-2 Manual 11.7.1" sqref="B39 E39 H39 K39 N39 Q39 T39 W39 Z39 AC39 AF39 AI39" xr:uid="{E71CD7BE-9F47-4D57-B11C-BE258AD5AA9E}">
      <formula1>0</formula1>
      <formula2>673</formula2>
    </dataValidation>
    <dataValidation type="whole" showInputMessage="1" showErrorMessage="1" errorTitle="Error" error="Enter in whole number only. The amount must be $673 or less." promptTitle="Autopopulation Alert" prompt="Excel will populate the penalty entered from the Original column._x000a__x000a_Review the CWW Drug Felon page to determine penalty. _x000a_To override, enter the updated penalty. _x000a__x000a_W-2 Manual 11.7.1" sqref="C39 F39 I39 L39 O39 R39 U39 X39 AA39 AD39 AG39 AJ39" xr:uid="{72B282CD-42F9-4A9B-8130-1F79659E182F}">
      <formula1>0</formula1>
      <formula2>673</formula2>
    </dataValidation>
    <dataValidation type="whole" showInputMessage="1" showErrorMessage="1" errorTitle="Error" error="$50 per month per child, not to exceed $150 per W-2 Assistance Group per month. " promptTitle="Enter the Learnfare Penalty" prompt="Review the CWW School Enrollment for each child._x000a__x000a_The original penalty can be found on CARES Mainframe Screen IQWD. Applies to CSJ, TMP, or W-2T placement. _x000a__x000a_W-2 Manual 16.4.1  " sqref="B40 E40 H40 K40 N40 Q40 T40 W40 Z40 AC40 AF40 AI40" xr:uid="{93F2EE61-A7CF-401D-99C5-11492A1DC18D}">
      <formula1>0</formula1>
      <formula2>150</formula2>
    </dataValidation>
    <dataValidation type="date" allowBlank="1" showInputMessage="1" errorTitle="Error" error="Enter a MM/DD/YYYY between 12/16/2012 to 01/15/2022." promptTitle="Enter the Actual Start Day" prompt="Enter the date in the following format MM/DD/YYYY._x000a__x000a_Excel will populate the date entered into the Corrected column and the count of Actual Days. " sqref="B18 E18 H18 K18 N18 Q18 T18 W18 Z18 AC18 AF18 AI18" xr:uid="{7FB6C361-2952-4E9D-9D7B-FA6ECEF24309}">
      <formula1>41259</formula1>
      <formula2>44576</formula2>
    </dataValidation>
    <dataValidation type="date" allowBlank="1" showInputMessage="1" errorTitle="Error" error="Enter a MM/DD/YYYY between 12/16/2013 to 01/15/2022." promptTitle="Enter the Actual Last Day " prompt="Enter date in format MM/DD/YYYY. _x000a__x000a_Excel will populate the date entered into the Corrected column and the count of Actual Days. _x000a_" sqref="B19 E19 H19 K19 N19 Q19 T19 W19 Z19 AC19 AF19 AI19" xr:uid="{BE80C681-C277-483A-8777-B77D5348749F}">
      <formula1>41259</formula1>
      <formula2>44576</formula2>
    </dataValidation>
    <dataValidation type="date" allowBlank="1" showInputMessage="1" errorTitle="Error" error="Enter a MM/DD/YYYY between 12/16/2012 to 01/15/2022." promptTitle="Override the Actual Start Day" prompt="To override the Actual Start Day, enter the date in format MM/DD/YYYY." sqref="C18 F18 I18 L18 O18 R18 U18 X18 AA18 AD18 AG18 AJ18" xr:uid="{80605FB6-48CA-4147-ABAF-9E300ED32A05}">
      <formula1>41258</formula1>
      <formula2>44576</formula2>
    </dataValidation>
    <dataValidation type="date" allowBlank="1" showInputMessage="1" errorTitle="Error" error="Enter a MM/DD/YYYY between 12/16/2012 to 01/15/2021." promptTitle="Override the Actual Last Day" prompt="To override the Actual Last Day, enter the date in format MM/DD/YYYY._x000a_" sqref="C19 F19 I19 L19 O19 R19 U19 X19 AA19 AD19 AG19 AJ19" xr:uid="{9A6C7D43-63A8-4AD7-B291-20538F5E5A22}">
      <formula1>41259</formula1>
      <formula2>44576</formula2>
    </dataValidation>
    <dataValidation type="textLength" operator="equal" showInputMessage="1" showErrorMessage="1" errorTitle="Error" error="Enter BRITS Referral Number in 10-digit format._x000a_" promptTitle="Enter " prompt="Enter the BRITS Referral Number in 10-digit format._x000a__x000a_If the first number is a leading zero, enter ' before the 0 for excel to capture the leading 0._x000a__x000a_Excel will autopopulate the BRITS Referral Number in the W-2 Payment Worksheet." sqref="B6:F6" xr:uid="{9E6BFB10-C2CC-44E5-BE7A-D1BC17A7AF67}">
      <formula1>10</formula1>
    </dataValidation>
    <dataValidation type="textLength" operator="equal" showInputMessage="1" showErrorMessage="1" errorTitle="Error" error="Enter 10-digit Case Number" promptTitle="Enter Case Number" prompt="Enter Case Number._x000a__x000a_If the first number is a leading zero, enter ' before the 0 for excel to capture the leading 0._x000a__x000a_Excel will autopopulate Case Number in W-2 Payment Worksheet." sqref="B3:F3" xr:uid="{C3E55C18-771B-4435-9B86-2679408E80CE}">
      <formula1>10</formula1>
    </dataValidation>
    <dataValidation type="list" allowBlank="1" showInputMessage="1" showErrorMessage="1" promptTitle="Select" prompt="Select the Assistance Group (AG) size from the drop down list. _x000a__x000a_The drop down list changes based on the Time Limit Year selected above." sqref="B26 AI26 AF26 AC26 Z26 W26 T26 Q26 N26 K26 H26 E26" xr:uid="{E2F34F5B-F106-4F87-A7A6-964321795B9E}">
      <formula1>INDIRECT($B$12)</formula1>
    </dataValidation>
    <dataValidation type="list" allowBlank="1" showInputMessage="1" showErrorMessage="1" promptTitle="To Override Assistance Group" prompt="Excel will populate the Original Assistance Group (AG) size. _x000a__x000a_To override, select the Corrected AG size." sqref="C26 AJ26 AG26 AD26 AA26 X26 U26 R26 O26 L26 I26 F26" xr:uid="{391388DF-7E1A-45C7-BED9-81F32372ECBC}">
      <formula1>INDIRECT($C$12)</formula1>
    </dataValidation>
    <dataValidation type="whole" showInputMessage="1" showErrorMessage="1" promptTitle="Enter Vehicle Asset(s)" prompt="Enter Vehicle Asset(s) amount from CWW Asset Information Summary page. _x000a__x000a_Whole Number Only." sqref="B27 E27 H27 K27 N27 Q27 T27 W27 Z27 AC27 AF27 AI27" xr:uid="{7CFFCAC3-53C2-41A5-8B5B-77C69F308D83}">
      <formula1>0</formula1>
      <formula2>999999</formula2>
    </dataValidation>
    <dataValidation type="whole" allowBlank="1" showInputMessage="1" showErrorMessage="1" promptTitle="Enter Vehicle Asset(S)" prompt="Enter Vehicle Asset(s) amount from CWW Asset Information Summary page. _x000a__x000a_Whole Number Only." sqref="C27 F27 I27 L27 O27 R27 U27 X27 AA27 AD27 AG27 AJ27" xr:uid="{1EEDC568-28A4-41C7-B6AF-B804762A878C}">
      <formula1>0</formula1>
      <formula2>999999</formula2>
    </dataValidation>
    <dataValidation type="whole" allowBlank="1" showInputMessage="1" showErrorMessage="1" promptTitle="Enter Other Asset(s)" prompt="Enter Other Asset(s) amount from CWW Asset Information Summary page. _x000a__x000a_Whole Number Only._x000a__x000a_Reminder: Vehicle Asset(s) must be separted out from all Other Asset(s) listed." sqref="C28 E28:F28 H28:I28 K28:L28 N28:O28 Q28:R28 T28:U28 W28:X28 Z28:AA28 AC28:AD28 AF28:AG28 AI28:AJ28" xr:uid="{EB78E45E-C527-4D20-81DD-347BEDC70F34}">
      <formula1>0</formula1>
      <formula2>999999</formula2>
    </dataValidation>
    <dataValidation type="decimal" allowBlank="1" showInputMessage="1" showErrorMessage="1" promptTitle="Enter Earned Income" prompt="Total and enter Earned Income from the CWW Employment Summary page. _x000a_" sqref="B29 E29 H29 K29 N29 Q29 T29 W29 Z29 AC29 AF29 AI29" xr:uid="{2152ED1C-8481-4A9D-A2FD-6FCF8FE587E2}">
      <formula1>0</formula1>
      <formula2>999999</formula2>
    </dataValidation>
    <dataValidation type="decimal" allowBlank="1" showInputMessage="1" showErrorMessage="1" promptTitle="Enter Earned Income" prompt="Total and enter Earned Income from the CWW Employment Summary page." sqref="C29 F29 I29 L29 O29 R29 U29 X29 AA29 AD29 AG29 AJ29" xr:uid="{191B3A14-881B-4AD6-89EE-661B02A3D35A}">
      <formula1>0</formula1>
      <formula2>999999</formula2>
    </dataValidation>
    <dataValidation type="decimal" allowBlank="1" showInputMessage="1" showErrorMessage="1" promptTitle="Enter Unearned Income" prompt="Total and enter the Unearned Income from the CWW Unearned Income Summary page." sqref="B30:C30 E30:F30 H30:I30 K30:L30 N30:O30 Q30:R30 T30:U30 W30:X30 Z30:AA30 AC30:AD30 AF30:AG30 AI30:AJ30" xr:uid="{6DE9AAF4-7F01-493D-949B-34104EF10134}">
      <formula1>0</formula1>
      <formula2>999999</formula2>
    </dataValidation>
    <dataValidation type="list" showInputMessage="1" showErrorMessage="1" errorTitle="Error" error="Select Yes or No from the dropdown list." promptTitle="Select" prompt="Select Yes or No from the dropdown list." sqref="B69:B70" xr:uid="{D0E25DC8-D3E2-4E81-9C3B-FC000CAA43E8}">
      <formula1>FCS_33_67_68</formula1>
    </dataValidation>
    <dataValidation type="list" showInputMessage="1" showErrorMessage="1" errorTitle="Required Field" error="Select Yes or No." promptTitle="Definition of Eligibility" prompt="Not eligible for the W-2 program due to nonfinancial or financial eligibilty requirements._x000a_" sqref="D34 G34 J34 M34 P34 S34 V34 Y34 AB34 AE34 AH34 AK34" xr:uid="{A135BAA4-F683-46C1-BB3B-F99D35390053}">
      <formula1>#REF!</formula1>
    </dataValidation>
    <dataValidation type="list" showInputMessage="1" showErrorMessage="1" errorTitle="Required Field" error="Select Yes or No." promptTitle="Definition of Eligibility" prompt="Not eligible for the W-2 program due to nonfinancial or financial eligibilty requirements._x000a_" sqref="C34 F34 I34 L34 O34 R34 U34 X34 AA34 AD34 AG34 AJ34" xr:uid="{D675C0F9-7E38-485F-A3C4-1287D8E21C65}">
      <formula1>FCS_33_67_68</formula1>
    </dataValidation>
    <dataValidation type="textLength" allowBlank="1" showInputMessage="1" showErrorMessage="1" errorTitle="Error" error="Enter the W-2 Payment Period Begin Date in MM/DD/YYYY format." promptTitle="Enter Begin Date" prompt="Enter the W-2 Payment Period Begin Date in MM/DD/YYYY format._x000a__x000a_Excel will autopopulate the W-2 Payment Period Begin Date in the W-2 Payment Worksheet." sqref="B7:F7" xr:uid="{8943AE5B-82FB-4070-BC5C-907FA679E780}">
      <formula1>1</formula1>
      <formula2>10</formula2>
    </dataValidation>
    <dataValidation type="textLength" allowBlank="1" showInputMessage="1" showErrorMessage="1" errorTitle="Error" error="Enter the W-2 Payment Period End Date in MM/DD/YYYY format." promptTitle="Enter End Date" prompt="Enter the W-2 Payment Period End Date in MM/DD/YYYY format._x000a__x000a_Excel will autopopulate the W-2 Payment Period End Date in the W-2 Payment Worksheet." sqref="B8:F8" xr:uid="{FD61DA69-8EF5-44DC-BEBD-24A0C6183C61}">
      <formula1>1</formula1>
      <formula2>10</formula2>
    </dataValidation>
    <dataValidation type="decimal" allowBlank="1" showInputMessage="1" showErrorMessage="1" promptTitle="Enter Other Asset(s)" prompt="Enter Other Asset(s) amount from CWW Asset Information Summary page. _x000a__x000a_Whole Number Only._x000a__x000a_Reminder: Vehicle Asset(s) must be separted out from all Other Asset(s) listed." sqref="B28" xr:uid="{CEAC211F-0611-4A85-A56E-82AE57B5D17A}">
      <formula1>0</formula1>
      <formula2>999999</formula2>
    </dataValidation>
    <dataValidation type="decimal" showInputMessage="1" showErrorMessage="1" errorTitle="Error" error="Enter whole numbers only. The amount must be $673 or less._x000a__x000a_25% is retained by the W-2 program." promptTitle="Enter Child Support Retained" prompt="Log into KIDS to view the Participant Account Statement. _x000a_Select the DIST transaction type._x000a_Review each Transaction Date/Type: DIST, From Debt Class: CSUP, Amount Applied: [Value], and PA: R._x000a__x000a_Round up to the nearest whole number, if necessary." sqref="C36 F36 I36 L36 O36 R36 U36 X36 AA36 AD36 AG36 AJ36" xr:uid="{E43DF296-C458-47FF-A72C-2FC7F2C31765}">
      <formula1>0</formula1>
      <formula2>673</formula2>
    </dataValidation>
    <dataValidation allowBlank="1" sqref="B54 E54 B55:AK55 H54 K54 N54 Q54 T54 W54 Z54 AC54 AF54 AI54" xr:uid="{E43F927B-CB78-47A2-91E0-A6F20BCFD7DC}"/>
    <dataValidation type="list" allowBlank="1" showInputMessage="1" showErrorMessage="1" errorTitle="Error" error="Select the time limit year in the drop down list." promptTitle="Select" prompt="Select the Time Limit Year from the drop down list._x000a__x000a_Excel will populate the selection into the Corrected column._x000a__x000a_No override is available. " sqref="B12 E12 H12 K12 N12 Q12 T12 W12 Z12 AC12 AF12 AI12" xr:uid="{4CAAF25D-4A9F-401F-AE48-9637DA1704EC}">
      <formula1>TimeLimitYear</formula1>
    </dataValidation>
  </dataValidations>
  <pageMargins left="0.7" right="0.7" top="0.75" bottom="0.75" header="0.3" footer="0.3"/>
  <pageSetup scale="28" orientation="landscape" r:id="rId1"/>
  <headerFooter>
    <oddHeader>&amp;A</oddHeader>
    <oddFooter>&amp;A</oddFooter>
  </headerFooter>
  <colBreaks count="5" manualBreakCount="5">
    <brk id="7" max="1048575" man="1"/>
    <brk id="13" max="1048575" man="1"/>
    <brk id="19" max="1048575" man="1"/>
    <brk id="25" max="1048575" man="1"/>
    <brk id="31" max="1048575" man="1"/>
  </colBreaks>
  <extLst>
    <ext xmlns:x14="http://schemas.microsoft.com/office/spreadsheetml/2009/9/main" uri="{CCE6A557-97BC-4b89-ADB6-D9C93CAAB3DF}">
      <x14:dataValidations xmlns:xm="http://schemas.microsoft.com/office/excel/2006/main" xWindow="503" yWindow="325" count="1">
        <x14:dataValidation type="list" allowBlank="1" showInputMessage="1" showErrorMessage="1" errorTitle="Error" error="Select Standard or Delayed for the W-2 Participation Period. " promptTitle="Select the W-2 Payment Cycle" prompt="Excel will autopopulate to Corrected column._x000a__x000a_Standard means the W-2 Participation Period is from 16th to the 15th,eligible for the full payment._x000a__x000a_Delayed means the W-2 Particpation Period started on the 16th to the end of the month for a partial payment." xr:uid="{6DE7DEAD-360A-4A8A-89AE-6850E55CEB50}">
          <x14:formula1>
            <xm:f>PeriodRatePayment!$A$1:$B$1</xm:f>
          </x14:formula1>
          <xm:sqref>AI13 E13 H13 K13 N13 Q13 T13 W13 Z13 AC13 AF13 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621A3-6E86-4D56-8CC4-9FAFC6E3360E}">
  <sheetPr codeName="Sheet6"/>
  <dimension ref="A1:AD45"/>
  <sheetViews>
    <sheetView showRuler="0" view="pageLayout" zoomScaleNormal="80" zoomScaleSheetLayoutView="100" workbookViewId="0">
      <selection activeCell="A2" sqref="A2:F2"/>
    </sheetView>
  </sheetViews>
  <sheetFormatPr defaultColWidth="9" defaultRowHeight="14.25" x14ac:dyDescent="0.2"/>
  <cols>
    <col min="1" max="1" width="3" style="204" customWidth="1"/>
    <col min="2" max="2" width="3" style="228" customWidth="1"/>
    <col min="3" max="3" width="10.28515625" style="204" customWidth="1"/>
    <col min="4" max="4" width="8.7109375" style="204" customWidth="1"/>
    <col min="5" max="5" width="11.7109375" style="204" customWidth="1"/>
    <col min="6" max="7" width="11.42578125" style="204" customWidth="1"/>
    <col min="8" max="8" width="11.42578125" style="204" bestFit="1" customWidth="1"/>
    <col min="9" max="9" width="11.42578125" style="204" customWidth="1"/>
    <col min="10" max="10" width="11.42578125" style="204" bestFit="1" customWidth="1"/>
    <col min="11" max="30" width="11.42578125" style="204" customWidth="1"/>
    <col min="31" max="16384" width="9" style="204"/>
  </cols>
  <sheetData>
    <row r="1" spans="1:30" s="229" customFormat="1" ht="15" x14ac:dyDescent="0.2">
      <c r="A1" s="381" t="s">
        <v>5</v>
      </c>
      <c r="B1" s="382"/>
      <c r="C1" s="382"/>
      <c r="D1" s="382"/>
      <c r="E1" s="382"/>
      <c r="F1" s="382"/>
      <c r="G1" s="371" t="s">
        <v>193</v>
      </c>
      <c r="H1" s="371"/>
      <c r="I1" s="371" t="s">
        <v>9</v>
      </c>
      <c r="J1" s="372"/>
      <c r="K1" s="380" t="str">
        <f t="shared" ref="K1:M4" si="0">G1</f>
        <v>Worker Contact Info:</v>
      </c>
      <c r="L1" s="371"/>
      <c r="M1" s="371" t="str">
        <f t="shared" si="0"/>
        <v>Date:</v>
      </c>
      <c r="N1" s="372"/>
      <c r="O1" s="380" t="str">
        <f t="shared" ref="O1:Q4" si="1">G1</f>
        <v>Worker Contact Info:</v>
      </c>
      <c r="P1" s="371"/>
      <c r="Q1" s="371" t="str">
        <f t="shared" si="1"/>
        <v>Date:</v>
      </c>
      <c r="R1" s="372"/>
      <c r="S1" s="380" t="str">
        <f t="shared" ref="S1:U4" si="2">G1</f>
        <v>Worker Contact Info:</v>
      </c>
      <c r="T1" s="371"/>
      <c r="U1" s="371" t="str">
        <f t="shared" si="2"/>
        <v>Date:</v>
      </c>
      <c r="V1" s="372"/>
      <c r="W1" s="380" t="str">
        <f t="shared" ref="W1:Y4" si="3">G1</f>
        <v>Worker Contact Info:</v>
      </c>
      <c r="X1" s="371"/>
      <c r="Y1" s="371" t="str">
        <f t="shared" si="3"/>
        <v>Date:</v>
      </c>
      <c r="Z1" s="372"/>
      <c r="AA1" s="380" t="str">
        <f t="shared" ref="AA1:AC4" si="4">G1</f>
        <v>Worker Contact Info:</v>
      </c>
      <c r="AB1" s="371"/>
      <c r="AC1" s="371" t="str">
        <f t="shared" si="4"/>
        <v>Date:</v>
      </c>
      <c r="AD1" s="372"/>
    </row>
    <row r="2" spans="1:30" ht="49.5" customHeight="1" x14ac:dyDescent="0.2">
      <c r="A2" s="373" t="str">
        <f>PROPER('W-2PaymentCalculator-DoNotPrint'!$B$2)</f>
        <v>Enter</v>
      </c>
      <c r="B2" s="374"/>
      <c r="C2" s="374"/>
      <c r="D2" s="374"/>
      <c r="E2" s="374"/>
      <c r="F2" s="374"/>
      <c r="G2" s="375" t="str">
        <f>PROPER('W-2PaymentCalculator-DoNotPrint'!$B$4)</f>
        <v>Enter</v>
      </c>
      <c r="H2" s="375"/>
      <c r="I2" s="376" t="str">
        <f>'W-2PaymentCalculator-DoNotPrint'!$B$1</f>
        <v>Enter</v>
      </c>
      <c r="J2" s="377"/>
      <c r="K2" s="378" t="str">
        <f t="shared" si="0"/>
        <v>Enter</v>
      </c>
      <c r="L2" s="375"/>
      <c r="M2" s="376" t="str">
        <f t="shared" si="0"/>
        <v>Enter</v>
      </c>
      <c r="N2" s="377"/>
      <c r="O2" s="378" t="str">
        <f t="shared" si="1"/>
        <v>Enter</v>
      </c>
      <c r="P2" s="375"/>
      <c r="Q2" s="376" t="str">
        <f t="shared" si="1"/>
        <v>Enter</v>
      </c>
      <c r="R2" s="379"/>
      <c r="S2" s="378" t="str">
        <f t="shared" si="2"/>
        <v>Enter</v>
      </c>
      <c r="T2" s="375"/>
      <c r="U2" s="376" t="str">
        <f t="shared" si="2"/>
        <v>Enter</v>
      </c>
      <c r="V2" s="379"/>
      <c r="W2" s="378" t="str">
        <f t="shared" si="3"/>
        <v>Enter</v>
      </c>
      <c r="X2" s="375"/>
      <c r="Y2" s="376" t="str">
        <f t="shared" si="3"/>
        <v>Enter</v>
      </c>
      <c r="Z2" s="379"/>
      <c r="AA2" s="378" t="str">
        <f t="shared" si="4"/>
        <v>Enter</v>
      </c>
      <c r="AB2" s="375"/>
      <c r="AC2" s="376" t="str">
        <f t="shared" si="4"/>
        <v>Enter</v>
      </c>
      <c r="AD2" s="379"/>
    </row>
    <row r="3" spans="1:30" ht="15" x14ac:dyDescent="0.2">
      <c r="A3" s="383" t="s">
        <v>6</v>
      </c>
      <c r="B3" s="384"/>
      <c r="C3" s="384"/>
      <c r="D3" s="384" t="s">
        <v>279</v>
      </c>
      <c r="E3" s="384"/>
      <c r="F3" s="384"/>
      <c r="G3" s="371" t="s">
        <v>191</v>
      </c>
      <c r="H3" s="371"/>
      <c r="I3" s="371"/>
      <c r="J3" s="372"/>
      <c r="K3" s="380" t="str">
        <f t="shared" si="0"/>
        <v>W-2 Agency Contact Information:</v>
      </c>
      <c r="L3" s="371"/>
      <c r="M3" s="371"/>
      <c r="N3" s="372"/>
      <c r="O3" s="380" t="str">
        <f t="shared" si="1"/>
        <v>W-2 Agency Contact Information:</v>
      </c>
      <c r="P3" s="371"/>
      <c r="Q3" s="371"/>
      <c r="R3" s="372"/>
      <c r="S3" s="380" t="str">
        <f t="shared" si="2"/>
        <v>W-2 Agency Contact Information:</v>
      </c>
      <c r="T3" s="371"/>
      <c r="U3" s="371"/>
      <c r="V3" s="372"/>
      <c r="W3" s="380" t="str">
        <f t="shared" si="3"/>
        <v>W-2 Agency Contact Information:</v>
      </c>
      <c r="X3" s="371"/>
      <c r="Y3" s="371"/>
      <c r="Z3" s="372"/>
      <c r="AA3" s="380" t="str">
        <f t="shared" si="4"/>
        <v>W-2 Agency Contact Information:</v>
      </c>
      <c r="AB3" s="371"/>
      <c r="AC3" s="371"/>
      <c r="AD3" s="372"/>
    </row>
    <row r="4" spans="1:30" ht="60.75" customHeight="1" x14ac:dyDescent="0.2">
      <c r="A4" s="386" t="str">
        <f>'W-2PaymentCalculator-DoNotPrint'!$B$3</f>
        <v>Enter</v>
      </c>
      <c r="B4" s="387"/>
      <c r="C4" s="387"/>
      <c r="D4" s="387" t="str">
        <f>'W-2PaymentCalculator-DoNotPrint'!$B$6</f>
        <v>Enter 10-digit</v>
      </c>
      <c r="E4" s="387"/>
      <c r="F4" s="387"/>
      <c r="G4" s="375" t="str">
        <f>('W-2PaymentCalculator-DoNotPrint'!$B$5)</f>
        <v>Enter</v>
      </c>
      <c r="H4" s="375"/>
      <c r="I4" s="375"/>
      <c r="J4" s="385"/>
      <c r="K4" s="378" t="str">
        <f t="shared" si="0"/>
        <v>Enter</v>
      </c>
      <c r="L4" s="375"/>
      <c r="M4" s="375"/>
      <c r="N4" s="385"/>
      <c r="O4" s="378" t="str">
        <f t="shared" si="1"/>
        <v>Enter</v>
      </c>
      <c r="P4" s="375"/>
      <c r="Q4" s="375"/>
      <c r="R4" s="385"/>
      <c r="S4" s="378" t="str">
        <f t="shared" si="2"/>
        <v>Enter</v>
      </c>
      <c r="T4" s="375"/>
      <c r="U4" s="375"/>
      <c r="V4" s="385"/>
      <c r="W4" s="378" t="str">
        <f t="shared" si="3"/>
        <v>Enter</v>
      </c>
      <c r="X4" s="375"/>
      <c r="Y4" s="375"/>
      <c r="Z4" s="385"/>
      <c r="AA4" s="378" t="str">
        <f t="shared" si="4"/>
        <v>Enter</v>
      </c>
      <c r="AB4" s="375"/>
      <c r="AC4" s="375"/>
      <c r="AD4" s="385"/>
    </row>
    <row r="5" spans="1:30" ht="15" x14ac:dyDescent="0.25">
      <c r="A5" s="366" t="s">
        <v>93</v>
      </c>
      <c r="B5" s="367"/>
      <c r="C5" s="367"/>
      <c r="D5" s="367"/>
      <c r="E5" s="367"/>
      <c r="F5" s="367"/>
      <c r="G5" s="230" t="s">
        <v>56</v>
      </c>
      <c r="H5" s="231" t="s">
        <v>57</v>
      </c>
      <c r="I5" s="230" t="s">
        <v>56</v>
      </c>
      <c r="J5" s="232" t="s">
        <v>57</v>
      </c>
      <c r="K5" s="233" t="s">
        <v>8</v>
      </c>
      <c r="L5" s="231" t="s">
        <v>4</v>
      </c>
      <c r="M5" s="230" t="s">
        <v>8</v>
      </c>
      <c r="N5" s="232" t="s">
        <v>57</v>
      </c>
      <c r="O5" s="233" t="s">
        <v>56</v>
      </c>
      <c r="P5" s="231" t="s">
        <v>57</v>
      </c>
      <c r="Q5" s="230" t="s">
        <v>56</v>
      </c>
      <c r="R5" s="232" t="s">
        <v>4</v>
      </c>
      <c r="S5" s="233" t="s">
        <v>56</v>
      </c>
      <c r="T5" s="231" t="s">
        <v>4</v>
      </c>
      <c r="U5" s="230" t="s">
        <v>8</v>
      </c>
      <c r="V5" s="232" t="s">
        <v>4</v>
      </c>
      <c r="W5" s="233" t="s">
        <v>8</v>
      </c>
      <c r="X5" s="231" t="s">
        <v>4</v>
      </c>
      <c r="Y5" s="230" t="s">
        <v>8</v>
      </c>
      <c r="Z5" s="232" t="s">
        <v>4</v>
      </c>
      <c r="AA5" s="233" t="s">
        <v>8</v>
      </c>
      <c r="AB5" s="231" t="s">
        <v>4</v>
      </c>
      <c r="AC5" s="230" t="s">
        <v>8</v>
      </c>
      <c r="AD5" s="232" t="s">
        <v>4</v>
      </c>
    </row>
    <row r="6" spans="1:30" ht="15" hidden="1" x14ac:dyDescent="0.25">
      <c r="A6" s="366" t="s">
        <v>219</v>
      </c>
      <c r="B6" s="367"/>
      <c r="C6" s="367"/>
      <c r="D6" s="367"/>
      <c r="E6" s="367"/>
      <c r="F6" s="367"/>
      <c r="G6" s="368" t="str">
        <f>'W-2PaymentCalculator-DoNotPrint'!$B$12</f>
        <v>Select</v>
      </c>
      <c r="H6" s="368"/>
      <c r="I6" s="368">
        <f>'W-2PaymentCalculator-DoNotPrint'!$E$12</f>
        <v>0</v>
      </c>
      <c r="J6" s="369"/>
      <c r="K6" s="370" t="str">
        <f>'W-2PaymentCalculator-DoNotPrint'!$H$12</f>
        <v>Select</v>
      </c>
      <c r="L6" s="368"/>
      <c r="M6" s="368" t="str">
        <f>'W-2PaymentCalculator-DoNotPrint'!$K$12</f>
        <v>Select</v>
      </c>
      <c r="N6" s="369"/>
      <c r="O6" s="370" t="str">
        <f>'W-2PaymentCalculator-DoNotPrint'!$N$12</f>
        <v>Select</v>
      </c>
      <c r="P6" s="368"/>
      <c r="Q6" s="368" t="str">
        <f>'W-2PaymentCalculator-DoNotPrint'!$Q$12</f>
        <v>Select</v>
      </c>
      <c r="R6" s="369"/>
      <c r="S6" s="370" t="str">
        <f>'W-2PaymentCalculator-DoNotPrint'!$T$12</f>
        <v>Select</v>
      </c>
      <c r="T6" s="368"/>
      <c r="U6" s="368" t="str">
        <f>'W-2PaymentCalculator-DoNotPrint'!$W$12</f>
        <v>Select</v>
      </c>
      <c r="V6" s="368"/>
      <c r="W6" s="368" t="str">
        <f>'W-2PaymentCalculator-DoNotPrint'!$Z$12</f>
        <v>Select</v>
      </c>
      <c r="X6" s="368"/>
      <c r="Y6" s="368" t="str">
        <f>'W-2PaymentCalculator-DoNotPrint'!$AC$12</f>
        <v>Select</v>
      </c>
      <c r="Z6" s="369"/>
      <c r="AA6" s="370" t="str">
        <f>'W-2PaymentCalculator-DoNotPrint'!$AF$12</f>
        <v>Select</v>
      </c>
      <c r="AB6" s="368"/>
      <c r="AC6" s="368" t="str">
        <f>'W-2PaymentCalculator-DoNotPrint'!$AI$12</f>
        <v>Select</v>
      </c>
      <c r="AD6" s="369"/>
    </row>
    <row r="7" spans="1:30" ht="15" x14ac:dyDescent="0.25">
      <c r="A7" s="366" t="s">
        <v>67</v>
      </c>
      <c r="B7" s="367"/>
      <c r="C7" s="367"/>
      <c r="D7" s="367"/>
      <c r="E7" s="367"/>
      <c r="F7" s="367"/>
      <c r="G7" s="368" t="str">
        <f>IF(G6="Select","Select",RIGHT(G6,4))</f>
        <v>Select</v>
      </c>
      <c r="H7" s="368"/>
      <c r="I7" s="368" t="str">
        <f>IF(I6="Select","Select",RIGHT(I6,4))</f>
        <v>0</v>
      </c>
      <c r="J7" s="369"/>
      <c r="K7" s="370" t="str">
        <f t="shared" ref="K7" si="5">IF(K6="Select","Select",RIGHT(K6,4))</f>
        <v>Select</v>
      </c>
      <c r="L7" s="368"/>
      <c r="M7" s="368" t="str">
        <f t="shared" ref="M7" si="6">IF(M6="Select","Select",RIGHT(M6,4))</f>
        <v>Select</v>
      </c>
      <c r="N7" s="369"/>
      <c r="O7" s="370" t="str">
        <f t="shared" ref="O7" si="7">IF(O6="Select","Select",RIGHT(O6,4))</f>
        <v>Select</v>
      </c>
      <c r="P7" s="368"/>
      <c r="Q7" s="368" t="str">
        <f t="shared" ref="Q7" si="8">IF(Q6="Select","Select",RIGHT(Q6,4))</f>
        <v>Select</v>
      </c>
      <c r="R7" s="369"/>
      <c r="S7" s="370" t="str">
        <f t="shared" ref="S7" si="9">IF(S6="Select","Select",RIGHT(S6,4))</f>
        <v>Select</v>
      </c>
      <c r="T7" s="368"/>
      <c r="U7" s="368" t="str">
        <f t="shared" ref="U7" si="10">IF(U6="Select","Select",RIGHT(U6,4))</f>
        <v>Select</v>
      </c>
      <c r="V7" s="369"/>
      <c r="W7" s="370" t="str">
        <f t="shared" ref="W7" si="11">IF(W6="Select","Select",RIGHT(W6,4))</f>
        <v>Select</v>
      </c>
      <c r="X7" s="368"/>
      <c r="Y7" s="368" t="str">
        <f t="shared" ref="Y7" si="12">IF(Y6="Select","Select",RIGHT(Y6,4))</f>
        <v>Select</v>
      </c>
      <c r="Z7" s="369"/>
      <c r="AA7" s="370" t="str">
        <f t="shared" ref="AA7" si="13">IF(AA6="Select","Select",RIGHT(AA6,4))</f>
        <v>Select</v>
      </c>
      <c r="AB7" s="368"/>
      <c r="AC7" s="368" t="str">
        <f t="shared" ref="AC7" si="14">IF(AC6="Select","Select",RIGHT(AC6,4))</f>
        <v>Select</v>
      </c>
      <c r="AD7" s="369"/>
    </row>
    <row r="8" spans="1:30" ht="15" x14ac:dyDescent="0.25">
      <c r="A8" s="366" t="s">
        <v>43</v>
      </c>
      <c r="B8" s="367"/>
      <c r="C8" s="367"/>
      <c r="D8" s="367"/>
      <c r="E8" s="367"/>
      <c r="F8" s="367"/>
      <c r="G8" s="388" t="str">
        <f>'W-2PaymentCalculator-DoNotPrint'!$B$14</f>
        <v>Select</v>
      </c>
      <c r="H8" s="388"/>
      <c r="I8" s="388" t="str">
        <f>'W-2PaymentCalculator-DoNotPrint'!$E$14</f>
        <v>Select</v>
      </c>
      <c r="J8" s="389"/>
      <c r="K8" s="390" t="str">
        <f>'W-2PaymentCalculator-DoNotPrint'!$H$14</f>
        <v>Select</v>
      </c>
      <c r="L8" s="368"/>
      <c r="M8" s="388" t="str">
        <f>'W-2PaymentCalculator-DoNotPrint'!$K$14</f>
        <v>Select</v>
      </c>
      <c r="N8" s="369"/>
      <c r="O8" s="390" t="str">
        <f>'W-2PaymentCalculator-DoNotPrint'!$N$14</f>
        <v>Select</v>
      </c>
      <c r="P8" s="368"/>
      <c r="Q8" s="388" t="str">
        <f>'W-2PaymentCalculator-DoNotPrint'!$Q$14</f>
        <v>Select</v>
      </c>
      <c r="R8" s="369"/>
      <c r="S8" s="390" t="str">
        <f>'W-2PaymentCalculator-DoNotPrint'!$T$14</f>
        <v>Select</v>
      </c>
      <c r="T8" s="368"/>
      <c r="U8" s="388" t="str">
        <f>'W-2PaymentCalculator-DoNotPrint'!$W$14</f>
        <v>Select</v>
      </c>
      <c r="V8" s="369"/>
      <c r="W8" s="390" t="str">
        <f>'W-2PaymentCalculator-DoNotPrint'!$Z$14</f>
        <v>Select</v>
      </c>
      <c r="X8" s="368"/>
      <c r="Y8" s="388" t="str">
        <f>'W-2PaymentCalculator-DoNotPrint'!$AC$14</f>
        <v>Select</v>
      </c>
      <c r="Z8" s="369"/>
      <c r="AA8" s="390" t="str">
        <f>'W-2PaymentCalculator-DoNotPrint'!$AF$14</f>
        <v>Select</v>
      </c>
      <c r="AB8" s="368"/>
      <c r="AC8" s="388" t="str">
        <f>'W-2PaymentCalculator-DoNotPrint'!$AI$14</f>
        <v>Select</v>
      </c>
      <c r="AD8" s="369"/>
    </row>
    <row r="9" spans="1:30" ht="15" x14ac:dyDescent="0.25">
      <c r="A9" s="366" t="s">
        <v>44</v>
      </c>
      <c r="B9" s="367"/>
      <c r="C9" s="367"/>
      <c r="D9" s="367"/>
      <c r="E9" s="367"/>
      <c r="F9" s="367"/>
      <c r="G9" s="368" t="str">
        <f>'W-2PaymentCalculator-DoNotPrint'!$B$15</f>
        <v/>
      </c>
      <c r="H9" s="368"/>
      <c r="I9" s="368" t="str">
        <f>'W-2PaymentCalculator-DoNotPrint'!$E$15</f>
        <v/>
      </c>
      <c r="J9" s="369"/>
      <c r="K9" s="370" t="str">
        <f>'W-2PaymentCalculator-DoNotPrint'!$H$15</f>
        <v/>
      </c>
      <c r="L9" s="368"/>
      <c r="M9" s="368" t="str">
        <f>'W-2PaymentCalculator-DoNotPrint'!$K$15</f>
        <v/>
      </c>
      <c r="N9" s="369"/>
      <c r="O9" s="370" t="str">
        <f>'W-2PaymentCalculator-DoNotPrint'!$N$15</f>
        <v/>
      </c>
      <c r="P9" s="368"/>
      <c r="Q9" s="368" t="str">
        <f>'W-2PaymentCalculator-DoNotPrint'!$Q$15</f>
        <v/>
      </c>
      <c r="R9" s="369"/>
      <c r="S9" s="370" t="str">
        <f>'W-2PaymentCalculator-DoNotPrint'!$T$15</f>
        <v/>
      </c>
      <c r="T9" s="368"/>
      <c r="U9" s="368" t="str">
        <f>'W-2PaymentCalculator-DoNotPrint'!$W$15</f>
        <v/>
      </c>
      <c r="V9" s="369"/>
      <c r="W9" s="370" t="str">
        <f>'W-2PaymentCalculator-DoNotPrint'!$Z$15</f>
        <v/>
      </c>
      <c r="X9" s="368"/>
      <c r="Y9" s="368" t="str">
        <f>'W-2PaymentCalculator-DoNotPrint'!$AC$15</f>
        <v/>
      </c>
      <c r="Z9" s="369"/>
      <c r="AA9" s="370" t="str">
        <f>'W-2PaymentCalculator-DoNotPrint'!$AF$15</f>
        <v/>
      </c>
      <c r="AB9" s="368"/>
      <c r="AC9" s="368" t="str">
        <f>'W-2PaymentCalculator-DoNotPrint'!$AI$15</f>
        <v/>
      </c>
      <c r="AD9" s="369"/>
    </row>
    <row r="10" spans="1:30" ht="15" x14ac:dyDescent="0.25">
      <c r="A10" s="366" t="s">
        <v>118</v>
      </c>
      <c r="B10" s="367"/>
      <c r="C10" s="367"/>
      <c r="D10" s="367"/>
      <c r="E10" s="367"/>
      <c r="F10" s="367"/>
      <c r="G10" s="205" t="str">
        <f>'W-2PaymentCalculator-DoNotPrint'!B26</f>
        <v>Select</v>
      </c>
      <c r="H10" s="206" t="str">
        <f>'W-2PaymentCalculator-DoNotPrint'!C26</f>
        <v>Select</v>
      </c>
      <c r="I10" s="210" t="str">
        <f>'W-2PaymentCalculator-DoNotPrint'!E26</f>
        <v>Select</v>
      </c>
      <c r="J10" s="207" t="str">
        <f>'W-2PaymentCalculator-DoNotPrint'!F26</f>
        <v>Select</v>
      </c>
      <c r="K10" s="208" t="str">
        <f>'W-2PaymentCalculator-DoNotPrint'!H26</f>
        <v>Select</v>
      </c>
      <c r="L10" s="209" t="str">
        <f>'W-2PaymentCalculator-DoNotPrint'!I26</f>
        <v>Select</v>
      </c>
      <c r="M10" s="210" t="str">
        <f>'W-2PaymentCalculator-DoNotPrint'!K26</f>
        <v>Select</v>
      </c>
      <c r="N10" s="207" t="str">
        <f>'W-2PaymentCalculator-DoNotPrint'!L26</f>
        <v>Select</v>
      </c>
      <c r="O10" s="208" t="str">
        <f>'W-2PaymentCalculator-DoNotPrint'!N26</f>
        <v>Select</v>
      </c>
      <c r="P10" s="209" t="str">
        <f>'W-2PaymentCalculator-DoNotPrint'!O26</f>
        <v>Select</v>
      </c>
      <c r="Q10" s="210" t="str">
        <f>'W-2PaymentCalculator-DoNotPrint'!Q26</f>
        <v>Select</v>
      </c>
      <c r="R10" s="207" t="str">
        <f>'W-2PaymentCalculator-DoNotPrint'!R26</f>
        <v>Select</v>
      </c>
      <c r="S10" s="208" t="str">
        <f>'W-2PaymentCalculator-DoNotPrint'!T26</f>
        <v>Select</v>
      </c>
      <c r="T10" s="209" t="str">
        <f>'W-2PaymentCalculator-DoNotPrint'!U26</f>
        <v>Select</v>
      </c>
      <c r="U10" s="210" t="str">
        <f>'W-2PaymentCalculator-DoNotPrint'!W26</f>
        <v>Select</v>
      </c>
      <c r="V10" s="207" t="str">
        <f>'W-2PaymentCalculator-DoNotPrint'!X26</f>
        <v>Select</v>
      </c>
      <c r="W10" s="208" t="str">
        <f>'W-2PaymentCalculator-DoNotPrint'!Z26</f>
        <v>Select</v>
      </c>
      <c r="X10" s="209" t="str">
        <f>'W-2PaymentCalculator-DoNotPrint'!AA26</f>
        <v>Select</v>
      </c>
      <c r="Y10" s="210" t="str">
        <f>'W-2PaymentCalculator-DoNotPrint'!AC26</f>
        <v>Select</v>
      </c>
      <c r="Z10" s="207" t="str">
        <f>'W-2PaymentCalculator-DoNotPrint'!AD26</f>
        <v>Select</v>
      </c>
      <c r="AA10" s="208" t="str">
        <f>'W-2PaymentCalculator-DoNotPrint'!AF26</f>
        <v>Select</v>
      </c>
      <c r="AB10" s="209" t="str">
        <f>'W-2PaymentCalculator-DoNotPrint'!AG26</f>
        <v>Select</v>
      </c>
      <c r="AC10" s="210" t="str">
        <f>'W-2PaymentCalculator-DoNotPrint'!AI26</f>
        <v>Select</v>
      </c>
      <c r="AD10" s="207" t="str">
        <f>'W-2PaymentCalculator-DoNotPrint'!AJ26</f>
        <v>Select</v>
      </c>
    </row>
    <row r="11" spans="1:30" ht="15" x14ac:dyDescent="0.2">
      <c r="A11" s="222">
        <v>1</v>
      </c>
      <c r="B11" s="286"/>
      <c r="C11" s="391" t="s">
        <v>46</v>
      </c>
      <c r="D11" s="392"/>
      <c r="E11" s="392"/>
      <c r="F11" s="392"/>
      <c r="G11" s="234" t="str">
        <f>'W-2PaymentCalculator-DoNotPrint'!B27</f>
        <v>Enter</v>
      </c>
      <c r="H11" s="235" t="str">
        <f>'W-2PaymentCalculator-DoNotPrint'!C27</f>
        <v>Enter</v>
      </c>
      <c r="I11" s="236" t="str">
        <f>'W-2PaymentCalculator-DoNotPrint'!E27</f>
        <v>Enter</v>
      </c>
      <c r="J11" s="251" t="str">
        <f>'W-2PaymentCalculator-DoNotPrint'!F27</f>
        <v>Enter</v>
      </c>
      <c r="K11" s="238" t="str">
        <f>'W-2PaymentCalculator-DoNotPrint'!H27</f>
        <v>Enter</v>
      </c>
      <c r="L11" s="249" t="str">
        <f>'W-2PaymentCalculator-DoNotPrint'!I27</f>
        <v>Enter</v>
      </c>
      <c r="M11" s="236" t="str">
        <f>'W-2PaymentCalculator-DoNotPrint'!K27</f>
        <v>Enter</v>
      </c>
      <c r="N11" s="251" t="str">
        <f>'W-2PaymentCalculator-DoNotPrint'!L27</f>
        <v>Enter</v>
      </c>
      <c r="O11" s="238" t="str">
        <f>'W-2PaymentCalculator-DoNotPrint'!N27</f>
        <v>Enter</v>
      </c>
      <c r="P11" s="249" t="str">
        <f>'W-2PaymentCalculator-DoNotPrint'!O27</f>
        <v>Enter</v>
      </c>
      <c r="Q11" s="236" t="str">
        <f>'W-2PaymentCalculator-DoNotPrint'!Q27</f>
        <v>Enter</v>
      </c>
      <c r="R11" s="251" t="str">
        <f>'W-2PaymentCalculator-DoNotPrint'!R27</f>
        <v>Enter</v>
      </c>
      <c r="S11" s="238" t="str">
        <f>'W-2PaymentCalculator-DoNotPrint'!T27</f>
        <v>Enter</v>
      </c>
      <c r="T11" s="249" t="str">
        <f>'W-2PaymentCalculator-DoNotPrint'!U27</f>
        <v>Enter</v>
      </c>
      <c r="U11" s="240" t="str">
        <f>'W-2PaymentCalculator-DoNotPrint'!W27</f>
        <v>Enter</v>
      </c>
      <c r="V11" s="241" t="str">
        <f>'W-2PaymentCalculator-DoNotPrint'!X27</f>
        <v>Enter</v>
      </c>
      <c r="W11" s="242" t="str">
        <f>'W-2PaymentCalculator-DoNotPrint'!Z27</f>
        <v>Enter</v>
      </c>
      <c r="X11" s="243" t="str">
        <f>'W-2PaymentCalculator-DoNotPrint'!AA27</f>
        <v>Enter</v>
      </c>
      <c r="Y11" s="240" t="str">
        <f>'W-2PaymentCalculator-DoNotPrint'!AC27</f>
        <v>Enter</v>
      </c>
      <c r="Z11" s="241" t="str">
        <f>'W-2PaymentCalculator-DoNotPrint'!AD27</f>
        <v>Enter</v>
      </c>
      <c r="AA11" s="242" t="str">
        <f>'W-2PaymentCalculator-DoNotPrint'!AF27</f>
        <v>Enter</v>
      </c>
      <c r="AB11" s="243" t="str">
        <f>'W-2PaymentCalculator-DoNotPrint'!AG27</f>
        <v>Enter</v>
      </c>
      <c r="AC11" s="240" t="str">
        <f>'W-2PaymentCalculator-DoNotPrint'!AI27</f>
        <v>Enter</v>
      </c>
      <c r="AD11" s="241" t="str">
        <f>'W-2PaymentCalculator-DoNotPrint'!AJ27</f>
        <v>Enter</v>
      </c>
    </row>
    <row r="12" spans="1:30" ht="15" x14ac:dyDescent="0.2">
      <c r="A12" s="222">
        <v>2</v>
      </c>
      <c r="B12" s="286" t="s">
        <v>220</v>
      </c>
      <c r="C12" s="391" t="s">
        <v>223</v>
      </c>
      <c r="D12" s="392"/>
      <c r="E12" s="392"/>
      <c r="F12" s="392"/>
      <c r="G12" s="234" t="str">
        <f>'W-2PaymentCalculator-DoNotPrint'!B28</f>
        <v>Enter</v>
      </c>
      <c r="H12" s="235" t="str">
        <f>'W-2PaymentCalculator-DoNotPrint'!C28</f>
        <v>Enter</v>
      </c>
      <c r="I12" s="236" t="str">
        <f>'W-2PaymentCalculator-DoNotPrint'!E28</f>
        <v>Enter</v>
      </c>
      <c r="J12" s="251" t="str">
        <f>'W-2PaymentCalculator-DoNotPrint'!F28</f>
        <v>Enter</v>
      </c>
      <c r="K12" s="238" t="str">
        <f>'W-2PaymentCalculator-DoNotPrint'!H28</f>
        <v>Enter</v>
      </c>
      <c r="L12" s="249" t="str">
        <f>'W-2PaymentCalculator-DoNotPrint'!I28</f>
        <v>Enter</v>
      </c>
      <c r="M12" s="236" t="str">
        <f>'W-2PaymentCalculator-DoNotPrint'!K28</f>
        <v>Enter</v>
      </c>
      <c r="N12" s="251" t="str">
        <f>'W-2PaymentCalculator-DoNotPrint'!L28</f>
        <v>Enter</v>
      </c>
      <c r="O12" s="238" t="str">
        <f>'W-2PaymentCalculator-DoNotPrint'!N28</f>
        <v>Enter</v>
      </c>
      <c r="P12" s="249" t="str">
        <f>'W-2PaymentCalculator-DoNotPrint'!O28</f>
        <v>Enter</v>
      </c>
      <c r="Q12" s="236" t="str">
        <f>'W-2PaymentCalculator-DoNotPrint'!Q28</f>
        <v>Enter</v>
      </c>
      <c r="R12" s="251" t="str">
        <f>'W-2PaymentCalculator-DoNotPrint'!R28</f>
        <v>Enter</v>
      </c>
      <c r="S12" s="238" t="str">
        <f>'W-2PaymentCalculator-DoNotPrint'!T28</f>
        <v>Enter</v>
      </c>
      <c r="T12" s="249" t="str">
        <f>'W-2PaymentCalculator-DoNotPrint'!U28</f>
        <v>Enter</v>
      </c>
      <c r="U12" s="240" t="str">
        <f>'W-2PaymentCalculator-DoNotPrint'!W28</f>
        <v>Enter</v>
      </c>
      <c r="V12" s="241" t="str">
        <f>'W-2PaymentCalculator-DoNotPrint'!X28</f>
        <v>Enter</v>
      </c>
      <c r="W12" s="242" t="str">
        <f>'W-2PaymentCalculator-DoNotPrint'!Z28</f>
        <v>Enter</v>
      </c>
      <c r="X12" s="243" t="str">
        <f>'W-2PaymentCalculator-DoNotPrint'!AA28</f>
        <v>Enter</v>
      </c>
      <c r="Y12" s="240" t="str">
        <f>'W-2PaymentCalculator-DoNotPrint'!AC28</f>
        <v>Enter</v>
      </c>
      <c r="Z12" s="241" t="str">
        <f>'W-2PaymentCalculator-DoNotPrint'!AD28</f>
        <v>Enter</v>
      </c>
      <c r="AA12" s="242" t="str">
        <f>'W-2PaymentCalculator-DoNotPrint'!AF28</f>
        <v>Enter</v>
      </c>
      <c r="AB12" s="243" t="str">
        <f>'W-2PaymentCalculator-DoNotPrint'!AG28</f>
        <v>Enter</v>
      </c>
      <c r="AC12" s="240" t="str">
        <f>'W-2PaymentCalculator-DoNotPrint'!AI28</f>
        <v>Enter</v>
      </c>
      <c r="AD12" s="241" t="str">
        <f>'W-2PaymentCalculator-DoNotPrint'!AJ28</f>
        <v>Enter</v>
      </c>
    </row>
    <row r="13" spans="1:30" ht="15" x14ac:dyDescent="0.25">
      <c r="A13" s="222">
        <v>3</v>
      </c>
      <c r="B13" s="286" t="s">
        <v>221</v>
      </c>
      <c r="C13" s="393" t="s">
        <v>224</v>
      </c>
      <c r="D13" s="394"/>
      <c r="E13" s="394"/>
      <c r="F13" s="394"/>
      <c r="G13" s="234" t="str">
        <f t="shared" ref="G13:AD13" si="15">IF(G11="Enter","",SUM(G11:G12))</f>
        <v/>
      </c>
      <c r="H13" s="235" t="str">
        <f t="shared" si="15"/>
        <v/>
      </c>
      <c r="I13" s="236" t="str">
        <f t="shared" si="15"/>
        <v/>
      </c>
      <c r="J13" s="251" t="str">
        <f t="shared" si="15"/>
        <v/>
      </c>
      <c r="K13" s="244" t="str">
        <f t="shared" si="15"/>
        <v/>
      </c>
      <c r="L13" s="249" t="str">
        <f t="shared" si="15"/>
        <v/>
      </c>
      <c r="M13" s="249" t="str">
        <f t="shared" si="15"/>
        <v/>
      </c>
      <c r="N13" s="251" t="str">
        <f t="shared" si="15"/>
        <v/>
      </c>
      <c r="O13" s="244" t="str">
        <f t="shared" si="15"/>
        <v/>
      </c>
      <c r="P13" s="249" t="str">
        <f t="shared" si="15"/>
        <v/>
      </c>
      <c r="Q13" s="249" t="str">
        <f t="shared" si="15"/>
        <v/>
      </c>
      <c r="R13" s="251" t="str">
        <f t="shared" si="15"/>
        <v/>
      </c>
      <c r="S13" s="244" t="str">
        <f t="shared" si="15"/>
        <v/>
      </c>
      <c r="T13" s="249" t="str">
        <f t="shared" si="15"/>
        <v/>
      </c>
      <c r="U13" s="249" t="str">
        <f t="shared" si="15"/>
        <v/>
      </c>
      <c r="V13" s="251" t="str">
        <f t="shared" si="15"/>
        <v/>
      </c>
      <c r="W13" s="238" t="str">
        <f t="shared" si="15"/>
        <v/>
      </c>
      <c r="X13" s="249" t="str">
        <f t="shared" si="15"/>
        <v/>
      </c>
      <c r="Y13" s="236" t="str">
        <f t="shared" si="15"/>
        <v/>
      </c>
      <c r="Z13" s="251" t="str">
        <f t="shared" si="15"/>
        <v/>
      </c>
      <c r="AA13" s="238" t="str">
        <f t="shared" si="15"/>
        <v/>
      </c>
      <c r="AB13" s="249" t="str">
        <f t="shared" si="15"/>
        <v/>
      </c>
      <c r="AC13" s="236" t="str">
        <f t="shared" si="15"/>
        <v/>
      </c>
      <c r="AD13" s="251" t="str">
        <f t="shared" si="15"/>
        <v/>
      </c>
    </row>
    <row r="14" spans="1:30" ht="15" x14ac:dyDescent="0.2">
      <c r="A14" s="370">
        <v>4</v>
      </c>
      <c r="B14" s="289"/>
      <c r="C14" s="391" t="s">
        <v>49</v>
      </c>
      <c r="D14" s="392"/>
      <c r="E14" s="392"/>
      <c r="F14" s="392"/>
      <c r="G14" s="236">
        <v>2500</v>
      </c>
      <c r="H14" s="249">
        <v>2500</v>
      </c>
      <c r="I14" s="236">
        <v>2500</v>
      </c>
      <c r="J14" s="251">
        <v>2500</v>
      </c>
      <c r="K14" s="238">
        <v>2500</v>
      </c>
      <c r="L14" s="249">
        <v>2500</v>
      </c>
      <c r="M14" s="236">
        <v>2500</v>
      </c>
      <c r="N14" s="251">
        <v>2500</v>
      </c>
      <c r="O14" s="238">
        <v>2500</v>
      </c>
      <c r="P14" s="249">
        <v>2500</v>
      </c>
      <c r="Q14" s="236">
        <v>2500</v>
      </c>
      <c r="R14" s="251">
        <v>2500</v>
      </c>
      <c r="S14" s="238">
        <v>2500</v>
      </c>
      <c r="T14" s="249">
        <v>2500</v>
      </c>
      <c r="U14" s="236">
        <v>2500</v>
      </c>
      <c r="V14" s="251">
        <v>2500</v>
      </c>
      <c r="W14" s="238">
        <v>2500</v>
      </c>
      <c r="X14" s="249">
        <v>2500</v>
      </c>
      <c r="Y14" s="236">
        <v>2500</v>
      </c>
      <c r="Z14" s="251">
        <v>2500</v>
      </c>
      <c r="AA14" s="238">
        <v>2500</v>
      </c>
      <c r="AB14" s="249">
        <v>2500</v>
      </c>
      <c r="AC14" s="236">
        <v>2500</v>
      </c>
      <c r="AD14" s="251">
        <v>2500</v>
      </c>
    </row>
    <row r="15" spans="1:30" ht="15" x14ac:dyDescent="0.2">
      <c r="A15" s="370"/>
      <c r="B15" s="290"/>
      <c r="C15" s="391" t="s">
        <v>50</v>
      </c>
      <c r="D15" s="392"/>
      <c r="E15" s="392"/>
      <c r="F15" s="392"/>
      <c r="G15" s="212" t="str">
        <f t="shared" ref="G15:AD15" si="16">IF(G13&gt;G14,"Fail","Pass")</f>
        <v>Fail</v>
      </c>
      <c r="H15" s="221" t="str">
        <f t="shared" si="16"/>
        <v>Fail</v>
      </c>
      <c r="I15" s="212" t="str">
        <f t="shared" si="16"/>
        <v>Fail</v>
      </c>
      <c r="J15" s="220" t="str">
        <f t="shared" si="16"/>
        <v>Fail</v>
      </c>
      <c r="K15" s="211" t="str">
        <f t="shared" si="16"/>
        <v>Fail</v>
      </c>
      <c r="L15" s="221" t="str">
        <f t="shared" si="16"/>
        <v>Fail</v>
      </c>
      <c r="M15" s="212" t="str">
        <f t="shared" si="16"/>
        <v>Fail</v>
      </c>
      <c r="N15" s="220" t="str">
        <f t="shared" si="16"/>
        <v>Fail</v>
      </c>
      <c r="O15" s="211" t="str">
        <f t="shared" si="16"/>
        <v>Fail</v>
      </c>
      <c r="P15" s="221" t="str">
        <f t="shared" si="16"/>
        <v>Fail</v>
      </c>
      <c r="Q15" s="212" t="str">
        <f t="shared" si="16"/>
        <v>Fail</v>
      </c>
      <c r="R15" s="220" t="str">
        <f t="shared" si="16"/>
        <v>Fail</v>
      </c>
      <c r="S15" s="211" t="str">
        <f t="shared" si="16"/>
        <v>Fail</v>
      </c>
      <c r="T15" s="221" t="str">
        <f t="shared" si="16"/>
        <v>Fail</v>
      </c>
      <c r="U15" s="212" t="str">
        <f t="shared" si="16"/>
        <v>Fail</v>
      </c>
      <c r="V15" s="220" t="str">
        <f t="shared" si="16"/>
        <v>Fail</v>
      </c>
      <c r="W15" s="211" t="str">
        <f t="shared" si="16"/>
        <v>Fail</v>
      </c>
      <c r="X15" s="221" t="str">
        <f t="shared" si="16"/>
        <v>Fail</v>
      </c>
      <c r="Y15" s="212" t="str">
        <f t="shared" si="16"/>
        <v>Fail</v>
      </c>
      <c r="Z15" s="220" t="str">
        <f t="shared" si="16"/>
        <v>Fail</v>
      </c>
      <c r="AA15" s="211" t="str">
        <f t="shared" si="16"/>
        <v>Fail</v>
      </c>
      <c r="AB15" s="221" t="str">
        <f t="shared" si="16"/>
        <v>Fail</v>
      </c>
      <c r="AC15" s="212" t="str">
        <f t="shared" si="16"/>
        <v>Fail</v>
      </c>
      <c r="AD15" s="220" t="str">
        <f t="shared" si="16"/>
        <v>Fail</v>
      </c>
    </row>
    <row r="16" spans="1:30" ht="15" x14ac:dyDescent="0.2">
      <c r="A16" s="222">
        <v>5</v>
      </c>
      <c r="B16" s="286"/>
      <c r="C16" s="391" t="s">
        <v>51</v>
      </c>
      <c r="D16" s="392"/>
      <c r="E16" s="392"/>
      <c r="F16" s="392"/>
      <c r="G16" s="234" t="str">
        <f>'W-2PaymentCalculator-DoNotPrint'!B29</f>
        <v>Enter</v>
      </c>
      <c r="H16" s="235" t="str">
        <f>'W-2PaymentCalculator-DoNotPrint'!C29</f>
        <v>Enter</v>
      </c>
      <c r="I16" s="236" t="str">
        <f>'W-2PaymentCalculator-DoNotPrint'!E29</f>
        <v>Enter</v>
      </c>
      <c r="J16" s="251" t="str">
        <f>'W-2PaymentCalculator-DoNotPrint'!F29</f>
        <v>Enter</v>
      </c>
      <c r="K16" s="238" t="str">
        <f>'W-2PaymentCalculator-DoNotPrint'!H29</f>
        <v>Enter</v>
      </c>
      <c r="L16" s="249" t="str">
        <f>'W-2PaymentCalculator-DoNotPrint'!I29</f>
        <v>Enter</v>
      </c>
      <c r="M16" s="236" t="str">
        <f>'W-2PaymentCalculator-DoNotPrint'!K29</f>
        <v>Enter</v>
      </c>
      <c r="N16" s="251" t="str">
        <f>'W-2PaymentCalculator-DoNotPrint'!L29</f>
        <v>Enter</v>
      </c>
      <c r="O16" s="238" t="str">
        <f>'W-2PaymentCalculator-DoNotPrint'!N29</f>
        <v>Enter</v>
      </c>
      <c r="P16" s="249" t="str">
        <f>'W-2PaymentCalculator-DoNotPrint'!O29</f>
        <v>Enter</v>
      </c>
      <c r="Q16" s="236" t="str">
        <f>'W-2PaymentCalculator-DoNotPrint'!Q29</f>
        <v>Enter</v>
      </c>
      <c r="R16" s="251" t="str">
        <f>'W-2PaymentCalculator-DoNotPrint'!R29</f>
        <v>Enter</v>
      </c>
      <c r="S16" s="238" t="str">
        <f>'W-2PaymentCalculator-DoNotPrint'!T29</f>
        <v>Enter</v>
      </c>
      <c r="T16" s="249" t="str">
        <f>'W-2PaymentCalculator-DoNotPrint'!U29</f>
        <v>Enter</v>
      </c>
      <c r="U16" s="236" t="str">
        <f>'W-2PaymentCalculator-DoNotPrint'!W29</f>
        <v>Enter</v>
      </c>
      <c r="V16" s="251" t="str">
        <f>'W-2PaymentCalculator-DoNotPrint'!X29</f>
        <v>Enter</v>
      </c>
      <c r="W16" s="238" t="str">
        <f>'W-2PaymentCalculator-DoNotPrint'!Z29</f>
        <v>Enter</v>
      </c>
      <c r="X16" s="249" t="str">
        <f>'W-2PaymentCalculator-DoNotPrint'!AA29</f>
        <v>Enter</v>
      </c>
      <c r="Y16" s="236" t="str">
        <f>'W-2PaymentCalculator-DoNotPrint'!AC29</f>
        <v>Enter</v>
      </c>
      <c r="Z16" s="251" t="str">
        <f>'W-2PaymentCalculator-DoNotPrint'!AD29</f>
        <v>Enter</v>
      </c>
      <c r="AA16" s="238" t="str">
        <f>'W-2PaymentCalculator-DoNotPrint'!AF29</f>
        <v>Enter</v>
      </c>
      <c r="AB16" s="249" t="str">
        <f>'W-2PaymentCalculator-DoNotPrint'!AG29</f>
        <v>Enter</v>
      </c>
      <c r="AC16" s="236" t="str">
        <f>'W-2PaymentCalculator-DoNotPrint'!AI29</f>
        <v>Enter</v>
      </c>
      <c r="AD16" s="251" t="str">
        <f>'W-2PaymentCalculator-DoNotPrint'!AJ29</f>
        <v>Enter</v>
      </c>
    </row>
    <row r="17" spans="1:30" ht="15" x14ac:dyDescent="0.2">
      <c r="A17" s="222">
        <v>6</v>
      </c>
      <c r="B17" s="286" t="s">
        <v>220</v>
      </c>
      <c r="C17" s="391" t="s">
        <v>225</v>
      </c>
      <c r="D17" s="392"/>
      <c r="E17" s="392"/>
      <c r="F17" s="392"/>
      <c r="G17" s="234" t="str">
        <f>'W-2PaymentCalculator-DoNotPrint'!B30</f>
        <v>Enter</v>
      </c>
      <c r="H17" s="235" t="str">
        <f>'W-2PaymentCalculator-DoNotPrint'!C30</f>
        <v>Enter</v>
      </c>
      <c r="I17" s="236" t="str">
        <f>'W-2PaymentCalculator-DoNotPrint'!E30</f>
        <v>Enter</v>
      </c>
      <c r="J17" s="251" t="str">
        <f>'W-2PaymentCalculator-DoNotPrint'!F30</f>
        <v>Enter</v>
      </c>
      <c r="K17" s="238" t="str">
        <f>'W-2PaymentCalculator-DoNotPrint'!H30</f>
        <v>Enter</v>
      </c>
      <c r="L17" s="249" t="str">
        <f>'W-2PaymentCalculator-DoNotPrint'!I30</f>
        <v>Enter</v>
      </c>
      <c r="M17" s="236" t="str">
        <f>'W-2PaymentCalculator-DoNotPrint'!K30</f>
        <v>Enter</v>
      </c>
      <c r="N17" s="251" t="str">
        <f>'W-2PaymentCalculator-DoNotPrint'!L30</f>
        <v>Enter</v>
      </c>
      <c r="O17" s="238" t="str">
        <f>'W-2PaymentCalculator-DoNotPrint'!N30</f>
        <v>Enter</v>
      </c>
      <c r="P17" s="249" t="str">
        <f>'W-2PaymentCalculator-DoNotPrint'!O30</f>
        <v>Enter</v>
      </c>
      <c r="Q17" s="236" t="str">
        <f>'W-2PaymentCalculator-DoNotPrint'!Q30</f>
        <v>Enter</v>
      </c>
      <c r="R17" s="251" t="str">
        <f>'W-2PaymentCalculator-DoNotPrint'!R30</f>
        <v>Enter</v>
      </c>
      <c r="S17" s="238" t="str">
        <f>'W-2PaymentCalculator-DoNotPrint'!T30</f>
        <v>Enter</v>
      </c>
      <c r="T17" s="249" t="str">
        <f>'W-2PaymentCalculator-DoNotPrint'!U30</f>
        <v>Enter</v>
      </c>
      <c r="U17" s="236" t="str">
        <f>'W-2PaymentCalculator-DoNotPrint'!W30</f>
        <v>Enter</v>
      </c>
      <c r="V17" s="251" t="str">
        <f>'W-2PaymentCalculator-DoNotPrint'!X30</f>
        <v>Enter</v>
      </c>
      <c r="W17" s="238" t="str">
        <f>'W-2PaymentCalculator-DoNotPrint'!Z30</f>
        <v>Enter</v>
      </c>
      <c r="X17" s="249" t="str">
        <f>'W-2PaymentCalculator-DoNotPrint'!AA30</f>
        <v>Enter</v>
      </c>
      <c r="Y17" s="236" t="str">
        <f>'W-2PaymentCalculator-DoNotPrint'!AC30</f>
        <v>Enter</v>
      </c>
      <c r="Z17" s="251" t="str">
        <f>'W-2PaymentCalculator-DoNotPrint'!AD30</f>
        <v>Enter</v>
      </c>
      <c r="AA17" s="238" t="str">
        <f>'W-2PaymentCalculator-DoNotPrint'!AF30</f>
        <v>Enter</v>
      </c>
      <c r="AB17" s="249" t="str">
        <f>'W-2PaymentCalculator-DoNotPrint'!AG30</f>
        <v>Enter</v>
      </c>
      <c r="AC17" s="236" t="str">
        <f>'W-2PaymentCalculator-DoNotPrint'!AI30</f>
        <v>Enter</v>
      </c>
      <c r="AD17" s="251" t="str">
        <f>'W-2PaymentCalculator-DoNotPrint'!AJ30</f>
        <v>Enter</v>
      </c>
    </row>
    <row r="18" spans="1:30" ht="15" x14ac:dyDescent="0.25">
      <c r="A18" s="222">
        <v>7</v>
      </c>
      <c r="B18" s="286" t="s">
        <v>221</v>
      </c>
      <c r="C18" s="393" t="s">
        <v>226</v>
      </c>
      <c r="D18" s="394"/>
      <c r="E18" s="394"/>
      <c r="F18" s="394"/>
      <c r="G18" s="234" t="str">
        <f t="shared" ref="G18:AD18" si="17">IF(G16="Enter","",SUM(G16:G17))</f>
        <v/>
      </c>
      <c r="H18" s="235" t="str">
        <f t="shared" si="17"/>
        <v/>
      </c>
      <c r="I18" s="236" t="str">
        <f t="shared" si="17"/>
        <v/>
      </c>
      <c r="J18" s="251" t="str">
        <f t="shared" si="17"/>
        <v/>
      </c>
      <c r="K18" s="238" t="str">
        <f t="shared" si="17"/>
        <v/>
      </c>
      <c r="L18" s="249" t="str">
        <f t="shared" si="17"/>
        <v/>
      </c>
      <c r="M18" s="236" t="str">
        <f t="shared" si="17"/>
        <v/>
      </c>
      <c r="N18" s="251" t="str">
        <f t="shared" si="17"/>
        <v/>
      </c>
      <c r="O18" s="238" t="str">
        <f t="shared" si="17"/>
        <v/>
      </c>
      <c r="P18" s="249" t="str">
        <f t="shared" si="17"/>
        <v/>
      </c>
      <c r="Q18" s="236" t="str">
        <f t="shared" si="17"/>
        <v/>
      </c>
      <c r="R18" s="251" t="str">
        <f t="shared" si="17"/>
        <v/>
      </c>
      <c r="S18" s="238" t="str">
        <f t="shared" si="17"/>
        <v/>
      </c>
      <c r="T18" s="249" t="str">
        <f t="shared" si="17"/>
        <v/>
      </c>
      <c r="U18" s="236" t="str">
        <f t="shared" si="17"/>
        <v/>
      </c>
      <c r="V18" s="251" t="str">
        <f t="shared" si="17"/>
        <v/>
      </c>
      <c r="W18" s="238" t="str">
        <f t="shared" si="17"/>
        <v/>
      </c>
      <c r="X18" s="236" t="str">
        <f t="shared" si="17"/>
        <v/>
      </c>
      <c r="Y18" s="236" t="str">
        <f t="shared" si="17"/>
        <v/>
      </c>
      <c r="Z18" s="245" t="str">
        <f t="shared" si="17"/>
        <v/>
      </c>
      <c r="AA18" s="238" t="str">
        <f t="shared" si="17"/>
        <v/>
      </c>
      <c r="AB18" s="249" t="str">
        <f t="shared" si="17"/>
        <v/>
      </c>
      <c r="AC18" s="236" t="str">
        <f t="shared" si="17"/>
        <v/>
      </c>
      <c r="AD18" s="251" t="str">
        <f t="shared" si="17"/>
        <v/>
      </c>
    </row>
    <row r="19" spans="1:30" ht="15" x14ac:dyDescent="0.2">
      <c r="A19" s="370">
        <v>8</v>
      </c>
      <c r="B19" s="289"/>
      <c r="C19" s="391" t="s">
        <v>53</v>
      </c>
      <c r="D19" s="392"/>
      <c r="E19" s="392"/>
      <c r="F19" s="392"/>
      <c r="G19" s="234" t="str">
        <f>IF(G10="Select","",VLOOKUP(G6&amp;G10,Worksheet_Print_18_19,4,0))</f>
        <v/>
      </c>
      <c r="H19" s="235" t="str">
        <f>IF(H10="Select","",VLOOKUP(G6&amp;H10,Worksheet_Print_18_19,4,0))</f>
        <v/>
      </c>
      <c r="I19" s="234" t="str">
        <f>IF(I10="Select","",VLOOKUP(I6&amp;I10,Worksheet_Print_18_19,4,0))</f>
        <v/>
      </c>
      <c r="J19" s="276" t="str">
        <f>IF(J10="Select","",VLOOKUP(I6&amp;J10,Worksheet_Print_18_19,4,0))</f>
        <v/>
      </c>
      <c r="K19" s="247" t="str">
        <f>IF(K10="Select","",VLOOKUP(K6&amp;K10,Worksheet_Print_18_19,4,0))</f>
        <v/>
      </c>
      <c r="L19" s="235" t="str">
        <f>IF(L10="Select","",VLOOKUP(K6&amp;L10,Worksheet_Print_18_19,4,0))</f>
        <v/>
      </c>
      <c r="M19" s="234" t="str">
        <f>IF(M10="Select","",VLOOKUP(M6&amp;M10,Worksheet_Print_18_19,4,0))</f>
        <v/>
      </c>
      <c r="N19" s="276" t="str">
        <f>IF(N10="Select","",VLOOKUP(M6&amp;N10,Worksheet_Print_18_19,4,0))</f>
        <v/>
      </c>
      <c r="O19" s="247" t="str">
        <f>IF(O10="Select","",VLOOKUP(O6&amp;O10,Worksheet_Print_18_19,4,0))</f>
        <v/>
      </c>
      <c r="P19" s="235" t="str">
        <f>IF(P10="Select","",VLOOKUP(O6&amp;P10,Worksheet_Print_18_19,4,0))</f>
        <v/>
      </c>
      <c r="Q19" s="234" t="str">
        <f>IF(Q10="Select","",VLOOKUP(Q6&amp;Q10,Worksheet_Print_18_19,4,0))</f>
        <v/>
      </c>
      <c r="R19" s="276" t="str">
        <f>IF(R10="Select","",VLOOKUP(Q6&amp;R10,Worksheet_Print_18_19,4,0))</f>
        <v/>
      </c>
      <c r="S19" s="247" t="str">
        <f>IF(S10="Select","",VLOOKUP(S6&amp;S10,Worksheet_Print_18_19,4,0))</f>
        <v/>
      </c>
      <c r="T19" s="235" t="str">
        <f>IF(T10="Select","",VLOOKUP(S6&amp;T10,Worksheet_Print_18_19,4,0))</f>
        <v/>
      </c>
      <c r="U19" s="234" t="str">
        <f>IF(U10="Select","",VLOOKUP(U6&amp;U10,Worksheet_Print_18_19,4,0))</f>
        <v/>
      </c>
      <c r="V19" s="276" t="str">
        <f>IF(V10="Select","",VLOOKUP(U6&amp;V10,Worksheet_Print_18_19,4,0))</f>
        <v/>
      </c>
      <c r="W19" s="247" t="str">
        <f>IF(W10="Select","",VLOOKUP(W6&amp;W10,Worksheet_Print_18_19,4,0))</f>
        <v/>
      </c>
      <c r="X19" s="235" t="str">
        <f>IF(X10="Select","",VLOOKUP(W6&amp;X10,Worksheet_Print_18_19,4,0))</f>
        <v/>
      </c>
      <c r="Y19" s="234" t="str">
        <f>IF(Y10="Select","",VLOOKUP(Y6&amp;Y10,Worksheet_Print_18_19,4,0))</f>
        <v/>
      </c>
      <c r="Z19" s="276" t="str">
        <f>IF(Z10="Select","",VLOOKUP(Y6&amp;Z10,Worksheet_Print_18_19,4,0))</f>
        <v/>
      </c>
      <c r="AA19" s="247" t="str">
        <f>IF(AA10="Select","",VLOOKUP(AA6&amp;AA10,Worksheet_Print_18_19,4,0))</f>
        <v/>
      </c>
      <c r="AB19" s="234" t="str">
        <f>IF(AB10="Select","",VLOOKUP(AA6&amp;AB10,Worksheet_Print_18_19,4,0))</f>
        <v/>
      </c>
      <c r="AC19" s="234" t="str">
        <f>IF(AC10="Select","",VLOOKUP(AC6&amp;AC10,Worksheet_Print_18_19,4,0))</f>
        <v/>
      </c>
      <c r="AD19" s="246" t="str">
        <f>IF(AD10="Select","",VLOOKUP(AC6&amp;AD10,Worksheet_Print_18_19,4,0))</f>
        <v/>
      </c>
    </row>
    <row r="20" spans="1:30" ht="15" x14ac:dyDescent="0.2">
      <c r="A20" s="370"/>
      <c r="B20" s="290"/>
      <c r="C20" s="391" t="s">
        <v>54</v>
      </c>
      <c r="D20" s="392"/>
      <c r="E20" s="392"/>
      <c r="F20" s="392"/>
      <c r="G20" s="236" t="str">
        <f>IF(G19="","",IF(G18&lt;=G19,"Pass","Fail"))</f>
        <v/>
      </c>
      <c r="H20" s="249" t="str">
        <f>IF(H19="","",IF(H18&lt;=H19,"Pass","Fail"))</f>
        <v/>
      </c>
      <c r="I20" s="236" t="str">
        <f>IF(I19="","",IF(I18&lt;=I19,"Pass","Fail"))</f>
        <v/>
      </c>
      <c r="J20" s="251" t="str">
        <f>IF(J19="","",IF(J18&lt;=J19,"Pass","Fail"))</f>
        <v/>
      </c>
      <c r="K20" s="238" t="str">
        <f t="shared" ref="K20:AD20" si="18">IF(K19="","",IF(K18&lt;=K19,"Pass","Fail"))</f>
        <v/>
      </c>
      <c r="L20" s="249" t="str">
        <f t="shared" si="18"/>
        <v/>
      </c>
      <c r="M20" s="236" t="str">
        <f t="shared" si="18"/>
        <v/>
      </c>
      <c r="N20" s="251" t="str">
        <f t="shared" si="18"/>
        <v/>
      </c>
      <c r="O20" s="238" t="str">
        <f t="shared" si="18"/>
        <v/>
      </c>
      <c r="P20" s="249" t="str">
        <f t="shared" si="18"/>
        <v/>
      </c>
      <c r="Q20" s="236" t="str">
        <f t="shared" si="18"/>
        <v/>
      </c>
      <c r="R20" s="251" t="str">
        <f t="shared" si="18"/>
        <v/>
      </c>
      <c r="S20" s="238" t="str">
        <f t="shared" si="18"/>
        <v/>
      </c>
      <c r="T20" s="249" t="str">
        <f t="shared" si="18"/>
        <v/>
      </c>
      <c r="U20" s="236" t="str">
        <f t="shared" si="18"/>
        <v/>
      </c>
      <c r="V20" s="251" t="str">
        <f t="shared" si="18"/>
        <v/>
      </c>
      <c r="W20" s="238" t="str">
        <f t="shared" si="18"/>
        <v/>
      </c>
      <c r="X20" s="236" t="str">
        <f t="shared" si="18"/>
        <v/>
      </c>
      <c r="Y20" s="236" t="str">
        <f t="shared" si="18"/>
        <v/>
      </c>
      <c r="Z20" s="245" t="str">
        <f t="shared" si="18"/>
        <v/>
      </c>
      <c r="AA20" s="238" t="str">
        <f t="shared" si="18"/>
        <v/>
      </c>
      <c r="AB20" s="249" t="str">
        <f t="shared" si="18"/>
        <v/>
      </c>
      <c r="AC20" s="236" t="str">
        <f t="shared" si="18"/>
        <v/>
      </c>
      <c r="AD20" s="251" t="str">
        <f t="shared" si="18"/>
        <v/>
      </c>
    </row>
    <row r="21" spans="1:30" ht="15" x14ac:dyDescent="0.25">
      <c r="A21" s="222">
        <v>9</v>
      </c>
      <c r="B21" s="286"/>
      <c r="C21" s="393" t="s">
        <v>94</v>
      </c>
      <c r="D21" s="394"/>
      <c r="E21" s="394"/>
      <c r="F21" s="394"/>
      <c r="G21" s="236" t="str">
        <f>'W-2PaymentCalculator-DoNotPrint'!B24</f>
        <v/>
      </c>
      <c r="H21" s="249" t="str">
        <f>'W-2PaymentCalculator-DoNotPrint'!C24</f>
        <v/>
      </c>
      <c r="I21" s="236" t="str">
        <f>'W-2PaymentCalculator-DoNotPrint'!E24</f>
        <v/>
      </c>
      <c r="J21" s="251" t="str">
        <f>'W-2PaymentCalculator-DoNotPrint'!F24</f>
        <v/>
      </c>
      <c r="K21" s="238" t="str">
        <f>'W-2PaymentCalculator-DoNotPrint'!H24</f>
        <v/>
      </c>
      <c r="L21" s="249" t="str">
        <f>'W-2PaymentCalculator-DoNotPrint'!I24</f>
        <v/>
      </c>
      <c r="M21" s="236" t="str">
        <f>'W-2PaymentCalculator-DoNotPrint'!K24</f>
        <v/>
      </c>
      <c r="N21" s="251" t="str">
        <f>'W-2PaymentCalculator-DoNotPrint'!L24</f>
        <v/>
      </c>
      <c r="O21" s="238" t="str">
        <f>'W-2PaymentCalculator-DoNotPrint'!N24</f>
        <v/>
      </c>
      <c r="P21" s="249" t="str">
        <f>'W-2PaymentCalculator-DoNotPrint'!O24</f>
        <v/>
      </c>
      <c r="Q21" s="236" t="str">
        <f>'W-2PaymentCalculator-DoNotPrint'!Q24</f>
        <v/>
      </c>
      <c r="R21" s="251" t="str">
        <f>'W-2PaymentCalculator-DoNotPrint'!R24</f>
        <v/>
      </c>
      <c r="S21" s="238" t="str">
        <f>'W-2PaymentCalculator-DoNotPrint'!T24</f>
        <v/>
      </c>
      <c r="T21" s="249" t="str">
        <f>'W-2PaymentCalculator-DoNotPrint'!U24</f>
        <v/>
      </c>
      <c r="U21" s="236" t="str">
        <f>'W-2PaymentCalculator-DoNotPrint'!W24</f>
        <v/>
      </c>
      <c r="V21" s="251" t="str">
        <f>'W-2PaymentCalculator-DoNotPrint'!X24</f>
        <v/>
      </c>
      <c r="W21" s="238" t="str">
        <f>'W-2PaymentCalculator-DoNotPrint'!Z24</f>
        <v/>
      </c>
      <c r="X21" s="236" t="str">
        <f>'W-2PaymentCalculator-DoNotPrint'!AA24</f>
        <v/>
      </c>
      <c r="Y21" s="236" t="str">
        <f>'W-2PaymentCalculator-DoNotPrint'!AC24</f>
        <v/>
      </c>
      <c r="Z21" s="245" t="str">
        <f>'W-2PaymentCalculator-DoNotPrint'!AD24</f>
        <v/>
      </c>
      <c r="AA21" s="238" t="str">
        <f>'W-2PaymentCalculator-DoNotPrint'!AF24</f>
        <v/>
      </c>
      <c r="AB21" s="249" t="str">
        <f>'W-2PaymentCalculator-DoNotPrint'!AG24</f>
        <v/>
      </c>
      <c r="AC21" s="236" t="str">
        <f>'W-2PaymentCalculator-DoNotPrint'!AI24</f>
        <v/>
      </c>
      <c r="AD21" s="251" t="str">
        <f>'W-2PaymentCalculator-DoNotPrint'!AJ24</f>
        <v/>
      </c>
    </row>
    <row r="22" spans="1:30" ht="15" x14ac:dyDescent="0.2">
      <c r="A22" s="222">
        <v>10</v>
      </c>
      <c r="B22" s="286" t="s">
        <v>222</v>
      </c>
      <c r="C22" s="391" t="s">
        <v>227</v>
      </c>
      <c r="D22" s="392"/>
      <c r="E22" s="392"/>
      <c r="F22" s="392"/>
      <c r="G22" s="236" t="str">
        <f>'W-2PaymentCalculator-DoNotPrint'!B39</f>
        <v>Enter</v>
      </c>
      <c r="H22" s="249" t="str">
        <f>'W-2PaymentCalculator-DoNotPrint'!C39</f>
        <v/>
      </c>
      <c r="I22" s="236" t="str">
        <f>'W-2PaymentCalculator-DoNotPrint'!E39</f>
        <v>Enter</v>
      </c>
      <c r="J22" s="251" t="str">
        <f>'W-2PaymentCalculator-DoNotPrint'!F39</f>
        <v/>
      </c>
      <c r="K22" s="238" t="str">
        <f>'W-2PaymentCalculator-DoNotPrint'!H39</f>
        <v>Enter</v>
      </c>
      <c r="L22" s="249" t="str">
        <f>'W-2PaymentCalculator-DoNotPrint'!I39</f>
        <v/>
      </c>
      <c r="M22" s="236" t="str">
        <f>'W-2PaymentCalculator-DoNotPrint'!K39</f>
        <v>Enter</v>
      </c>
      <c r="N22" s="251" t="str">
        <f>'W-2PaymentCalculator-DoNotPrint'!L39</f>
        <v/>
      </c>
      <c r="O22" s="238" t="str">
        <f>'W-2PaymentCalculator-DoNotPrint'!N39</f>
        <v>Enter</v>
      </c>
      <c r="P22" s="249" t="str">
        <f>'W-2PaymentCalculator-DoNotPrint'!O39</f>
        <v/>
      </c>
      <c r="Q22" s="236" t="str">
        <f>'W-2PaymentCalculator-DoNotPrint'!Q39</f>
        <v>Enter</v>
      </c>
      <c r="R22" s="251" t="str">
        <f>'W-2PaymentCalculator-DoNotPrint'!R39</f>
        <v/>
      </c>
      <c r="S22" s="238" t="str">
        <f>'W-2PaymentCalculator-DoNotPrint'!T39</f>
        <v>Enter</v>
      </c>
      <c r="T22" s="249" t="str">
        <f>'W-2PaymentCalculator-DoNotPrint'!U39</f>
        <v/>
      </c>
      <c r="U22" s="236" t="str">
        <f>'W-2PaymentCalculator-DoNotPrint'!W39</f>
        <v>Enter</v>
      </c>
      <c r="V22" s="251" t="str">
        <f>'W-2PaymentCalculator-DoNotPrint'!X39</f>
        <v/>
      </c>
      <c r="W22" s="238" t="str">
        <f>'W-2PaymentCalculator-DoNotPrint'!Z39</f>
        <v>Enter</v>
      </c>
      <c r="X22" s="236" t="str">
        <f>'W-2PaymentCalculator-DoNotPrint'!AA39</f>
        <v/>
      </c>
      <c r="Y22" s="236" t="str">
        <f>'W-2PaymentCalculator-DoNotPrint'!AC39</f>
        <v>Enter</v>
      </c>
      <c r="Z22" s="245" t="str">
        <f>'W-2PaymentCalculator-DoNotPrint'!AD39</f>
        <v/>
      </c>
      <c r="AA22" s="238" t="str">
        <f>'W-2PaymentCalculator-DoNotPrint'!AF39</f>
        <v>Enter</v>
      </c>
      <c r="AB22" s="249" t="str">
        <f>'W-2PaymentCalculator-DoNotPrint'!AG39</f>
        <v/>
      </c>
      <c r="AC22" s="236" t="str">
        <f>'W-2PaymentCalculator-DoNotPrint'!AI39</f>
        <v>Enter</v>
      </c>
      <c r="AD22" s="251" t="str">
        <f>'W-2PaymentCalculator-DoNotPrint'!AJ39</f>
        <v/>
      </c>
    </row>
    <row r="23" spans="1:30" ht="15" x14ac:dyDescent="0.2">
      <c r="A23" s="222">
        <v>11</v>
      </c>
      <c r="B23" s="286" t="s">
        <v>222</v>
      </c>
      <c r="C23" s="391" t="s">
        <v>228</v>
      </c>
      <c r="D23" s="392"/>
      <c r="E23" s="392"/>
      <c r="F23" s="392"/>
      <c r="G23" s="236" t="str">
        <f>'W-2PaymentCalculator-DoNotPrint'!B40</f>
        <v>Enter</v>
      </c>
      <c r="H23" s="249" t="str">
        <f>'W-2PaymentCalculator-DoNotPrint'!C40</f>
        <v/>
      </c>
      <c r="I23" s="236" t="str">
        <f>'W-2PaymentCalculator-DoNotPrint'!E40</f>
        <v>Enter</v>
      </c>
      <c r="J23" s="251" t="str">
        <f>'W-2PaymentCalculator-DoNotPrint'!F40</f>
        <v/>
      </c>
      <c r="K23" s="238" t="str">
        <f>'W-2PaymentCalculator-DoNotPrint'!H40</f>
        <v>Enter</v>
      </c>
      <c r="L23" s="249" t="str">
        <f>'W-2PaymentCalculator-DoNotPrint'!I40</f>
        <v/>
      </c>
      <c r="M23" s="236" t="str">
        <f>'W-2PaymentCalculator-DoNotPrint'!K40</f>
        <v>Enter</v>
      </c>
      <c r="N23" s="251" t="str">
        <f>'W-2PaymentCalculator-DoNotPrint'!L40</f>
        <v/>
      </c>
      <c r="O23" s="238" t="str">
        <f>'W-2PaymentCalculator-DoNotPrint'!N40</f>
        <v>Enter</v>
      </c>
      <c r="P23" s="249" t="str">
        <f>'W-2PaymentCalculator-DoNotPrint'!O40</f>
        <v/>
      </c>
      <c r="Q23" s="236" t="str">
        <f>'W-2PaymentCalculator-DoNotPrint'!Q40</f>
        <v>Enter</v>
      </c>
      <c r="R23" s="251" t="str">
        <f>'W-2PaymentCalculator-DoNotPrint'!R40</f>
        <v/>
      </c>
      <c r="S23" s="238" t="str">
        <f>'W-2PaymentCalculator-DoNotPrint'!T40</f>
        <v>Enter</v>
      </c>
      <c r="T23" s="249" t="str">
        <f>'W-2PaymentCalculator-DoNotPrint'!U40</f>
        <v/>
      </c>
      <c r="U23" s="236" t="str">
        <f>'W-2PaymentCalculator-DoNotPrint'!W40</f>
        <v>Enter</v>
      </c>
      <c r="V23" s="251" t="str">
        <f>'W-2PaymentCalculator-DoNotPrint'!X40</f>
        <v/>
      </c>
      <c r="W23" s="238" t="str">
        <f>'W-2PaymentCalculator-DoNotPrint'!Z40</f>
        <v>Enter</v>
      </c>
      <c r="X23" s="236" t="str">
        <f>'W-2PaymentCalculator-DoNotPrint'!AA40</f>
        <v/>
      </c>
      <c r="Y23" s="236" t="str">
        <f>'W-2PaymentCalculator-DoNotPrint'!AC40</f>
        <v>Enter</v>
      </c>
      <c r="Z23" s="245" t="str">
        <f>'W-2PaymentCalculator-DoNotPrint'!AD40</f>
        <v/>
      </c>
      <c r="AA23" s="238" t="str">
        <f>'W-2PaymentCalculator-DoNotPrint'!AF40</f>
        <v>Enter</v>
      </c>
      <c r="AB23" s="249" t="str">
        <f>'W-2PaymentCalculator-DoNotPrint'!AG40</f>
        <v/>
      </c>
      <c r="AC23" s="236" t="str">
        <f>'W-2PaymentCalculator-DoNotPrint'!AI40</f>
        <v>Enter</v>
      </c>
      <c r="AD23" s="251" t="str">
        <f>'W-2PaymentCalculator-DoNotPrint'!AJ40</f>
        <v/>
      </c>
    </row>
    <row r="24" spans="1:30" ht="15" x14ac:dyDescent="0.2">
      <c r="A24" s="222">
        <v>13</v>
      </c>
      <c r="B24" s="286" t="s">
        <v>222</v>
      </c>
      <c r="C24" s="391" t="s">
        <v>229</v>
      </c>
      <c r="D24" s="392"/>
      <c r="E24" s="392"/>
      <c r="F24" s="392"/>
      <c r="G24" s="236" t="str">
        <f>'W-2PaymentCalculator-DoNotPrint'!B42</f>
        <v/>
      </c>
      <c r="H24" s="249" t="str">
        <f>'W-2PaymentCalculator-DoNotPrint'!C48</f>
        <v/>
      </c>
      <c r="I24" s="236" t="str">
        <f>'W-2PaymentCalculator-DoNotPrint'!E42</f>
        <v/>
      </c>
      <c r="J24" s="251" t="str">
        <f>'W-2PaymentCalculator-DoNotPrint'!F48</f>
        <v/>
      </c>
      <c r="K24" s="238" t="str">
        <f>'W-2PaymentCalculator-DoNotPrint'!H42</f>
        <v/>
      </c>
      <c r="L24" s="249" t="str">
        <f>'W-2PaymentCalculator-DoNotPrint'!I48</f>
        <v/>
      </c>
      <c r="M24" s="236" t="str">
        <f>'W-2PaymentCalculator-DoNotPrint'!K42</f>
        <v/>
      </c>
      <c r="N24" s="251" t="str">
        <f>'W-2PaymentCalculator-DoNotPrint'!L48</f>
        <v/>
      </c>
      <c r="O24" s="238" t="str">
        <f>'W-2PaymentCalculator-DoNotPrint'!N42</f>
        <v/>
      </c>
      <c r="P24" s="249" t="str">
        <f>'W-2PaymentCalculator-DoNotPrint'!O48</f>
        <v/>
      </c>
      <c r="Q24" s="236" t="str">
        <f>'W-2PaymentCalculator-DoNotPrint'!Q42</f>
        <v/>
      </c>
      <c r="R24" s="251" t="str">
        <f>'W-2PaymentCalculator-DoNotPrint'!R48</f>
        <v/>
      </c>
      <c r="S24" s="238" t="str">
        <f>'W-2PaymentCalculator-DoNotPrint'!T42</f>
        <v/>
      </c>
      <c r="T24" s="249" t="str">
        <f>'W-2PaymentCalculator-DoNotPrint'!U48</f>
        <v/>
      </c>
      <c r="U24" s="236" t="str">
        <f>'W-2PaymentCalculator-DoNotPrint'!W42</f>
        <v/>
      </c>
      <c r="V24" s="251" t="str">
        <f>'W-2PaymentCalculator-DoNotPrint'!X48</f>
        <v/>
      </c>
      <c r="W24" s="238" t="str">
        <f>'W-2PaymentCalculator-DoNotPrint'!Z42</f>
        <v/>
      </c>
      <c r="X24" s="236" t="str">
        <f>'W-2PaymentCalculator-DoNotPrint'!AA48</f>
        <v/>
      </c>
      <c r="Y24" s="236" t="str">
        <f>'W-2PaymentCalculator-DoNotPrint'!AC42</f>
        <v/>
      </c>
      <c r="Z24" s="245" t="str">
        <f>'W-2PaymentCalculator-DoNotPrint'!AD48</f>
        <v/>
      </c>
      <c r="AA24" s="238" t="str">
        <f>'W-2PaymentCalculator-DoNotPrint'!AF42</f>
        <v/>
      </c>
      <c r="AB24" s="249" t="str">
        <f>'W-2PaymentCalculator-DoNotPrint'!AG48</f>
        <v/>
      </c>
      <c r="AC24" s="236" t="str">
        <f>'W-2PaymentCalculator-DoNotPrint'!AI42</f>
        <v/>
      </c>
      <c r="AD24" s="251" t="str">
        <f>'W-2PaymentCalculator-DoNotPrint'!AJ48</f>
        <v/>
      </c>
    </row>
    <row r="25" spans="1:30" ht="15" x14ac:dyDescent="0.25">
      <c r="A25" s="222">
        <v>14</v>
      </c>
      <c r="B25" s="286" t="s">
        <v>221</v>
      </c>
      <c r="C25" s="393" t="s">
        <v>230</v>
      </c>
      <c r="D25" s="394"/>
      <c r="E25" s="394"/>
      <c r="F25" s="394"/>
      <c r="G25" s="236" t="str">
        <f>'W-2PaymentCalculator-DoNotPrint'!B49</f>
        <v/>
      </c>
      <c r="H25" s="249" t="str">
        <f>'W-2PaymentCalculator-DoNotPrint'!C50</f>
        <v/>
      </c>
      <c r="I25" s="236" t="str">
        <f>'W-2PaymentCalculator-DoNotPrint'!E49</f>
        <v/>
      </c>
      <c r="J25" s="251" t="str">
        <f>'W-2PaymentCalculator-DoNotPrint'!F50</f>
        <v/>
      </c>
      <c r="K25" s="238" t="str">
        <f>'W-2PaymentCalculator-DoNotPrint'!H49</f>
        <v/>
      </c>
      <c r="L25" s="249" t="str">
        <f>'W-2PaymentCalculator-DoNotPrint'!I50</f>
        <v/>
      </c>
      <c r="M25" s="236" t="str">
        <f>'W-2PaymentCalculator-DoNotPrint'!K49</f>
        <v/>
      </c>
      <c r="N25" s="251" t="str">
        <f>'W-2PaymentCalculator-DoNotPrint'!L50</f>
        <v/>
      </c>
      <c r="O25" s="238" t="str">
        <f>'W-2PaymentCalculator-DoNotPrint'!N49</f>
        <v/>
      </c>
      <c r="P25" s="249" t="str">
        <f>'W-2PaymentCalculator-DoNotPrint'!O50</f>
        <v/>
      </c>
      <c r="Q25" s="236" t="str">
        <f>'W-2PaymentCalculator-DoNotPrint'!Q49</f>
        <v/>
      </c>
      <c r="R25" s="251" t="str">
        <f>'W-2PaymentCalculator-DoNotPrint'!R50</f>
        <v/>
      </c>
      <c r="S25" s="238" t="str">
        <f>'W-2PaymentCalculator-DoNotPrint'!T49</f>
        <v/>
      </c>
      <c r="T25" s="249" t="str">
        <f>'W-2PaymentCalculator-DoNotPrint'!U50</f>
        <v/>
      </c>
      <c r="U25" s="236" t="str">
        <f>'W-2PaymentCalculator-DoNotPrint'!W49</f>
        <v/>
      </c>
      <c r="V25" s="251" t="str">
        <f>'W-2PaymentCalculator-DoNotPrint'!X50</f>
        <v/>
      </c>
      <c r="W25" s="238" t="str">
        <f>'W-2PaymentCalculator-DoNotPrint'!Z49</f>
        <v/>
      </c>
      <c r="X25" s="236" t="str">
        <f>'W-2PaymentCalculator-DoNotPrint'!AA50</f>
        <v/>
      </c>
      <c r="Y25" s="236" t="str">
        <f>'W-2PaymentCalculator-DoNotPrint'!AC49</f>
        <v/>
      </c>
      <c r="Z25" s="245" t="str">
        <f>'W-2PaymentCalculator-DoNotPrint'!AD50</f>
        <v/>
      </c>
      <c r="AA25" s="238" t="str">
        <f>'W-2PaymentCalculator-DoNotPrint'!AF49</f>
        <v/>
      </c>
      <c r="AB25" s="249" t="str">
        <f>'W-2PaymentCalculator-DoNotPrint'!AG50</f>
        <v/>
      </c>
      <c r="AC25" s="236" t="str">
        <f>'W-2PaymentCalculator-DoNotPrint'!AI49</f>
        <v/>
      </c>
      <c r="AD25" s="251" t="str">
        <f>'W-2PaymentCalculator-DoNotPrint'!AJ50</f>
        <v/>
      </c>
    </row>
    <row r="26" spans="1:30" ht="15" x14ac:dyDescent="0.25">
      <c r="A26" s="222">
        <v>15</v>
      </c>
      <c r="B26" s="286" t="s">
        <v>221</v>
      </c>
      <c r="C26" s="393" t="s">
        <v>231</v>
      </c>
      <c r="D26" s="394"/>
      <c r="E26" s="394"/>
      <c r="F26" s="394"/>
      <c r="G26" s="236" t="str">
        <f>'W-2PaymentCalculator-DoNotPrint'!B51</f>
        <v/>
      </c>
      <c r="H26" s="249" t="str">
        <f>'W-2PaymentCalculator-DoNotPrint'!C52</f>
        <v/>
      </c>
      <c r="I26" s="236" t="str">
        <f>'W-2PaymentCalculator-DoNotPrint'!E51</f>
        <v/>
      </c>
      <c r="J26" s="251" t="str">
        <f>'W-2PaymentCalculator-DoNotPrint'!F52</f>
        <v/>
      </c>
      <c r="K26" s="238" t="str">
        <f>'W-2PaymentCalculator-DoNotPrint'!H51</f>
        <v/>
      </c>
      <c r="L26" s="249" t="str">
        <f>'W-2PaymentCalculator-DoNotPrint'!I52</f>
        <v/>
      </c>
      <c r="M26" s="236" t="str">
        <f>'W-2PaymentCalculator-DoNotPrint'!K51</f>
        <v/>
      </c>
      <c r="N26" s="251" t="str">
        <f>'W-2PaymentCalculator-DoNotPrint'!L52</f>
        <v/>
      </c>
      <c r="O26" s="238" t="str">
        <f>'W-2PaymentCalculator-DoNotPrint'!N51</f>
        <v/>
      </c>
      <c r="P26" s="249" t="str">
        <f>'W-2PaymentCalculator-DoNotPrint'!O52</f>
        <v/>
      </c>
      <c r="Q26" s="236" t="str">
        <f>'W-2PaymentCalculator-DoNotPrint'!Q51</f>
        <v/>
      </c>
      <c r="R26" s="251" t="str">
        <f>'W-2PaymentCalculator-DoNotPrint'!R52</f>
        <v/>
      </c>
      <c r="S26" s="238" t="str">
        <f>'W-2PaymentCalculator-DoNotPrint'!T51</f>
        <v/>
      </c>
      <c r="T26" s="249" t="str">
        <f>'W-2PaymentCalculator-DoNotPrint'!U52</f>
        <v/>
      </c>
      <c r="U26" s="236" t="str">
        <f>'W-2PaymentCalculator-DoNotPrint'!W51</f>
        <v/>
      </c>
      <c r="V26" s="251" t="str">
        <f>'W-2PaymentCalculator-DoNotPrint'!X52</f>
        <v/>
      </c>
      <c r="W26" s="238" t="str">
        <f>'W-2PaymentCalculator-DoNotPrint'!Z51</f>
        <v/>
      </c>
      <c r="X26" s="236" t="str">
        <f>'W-2PaymentCalculator-DoNotPrint'!AA52</f>
        <v/>
      </c>
      <c r="Y26" s="236" t="str">
        <f>'W-2PaymentCalculator-DoNotPrint'!AC51</f>
        <v/>
      </c>
      <c r="Z26" s="245" t="str">
        <f>'W-2PaymentCalculator-DoNotPrint'!AD52</f>
        <v/>
      </c>
      <c r="AA26" s="238" t="str">
        <f>'W-2PaymentCalculator-DoNotPrint'!AF51</f>
        <v/>
      </c>
      <c r="AB26" s="249" t="str">
        <f>'W-2PaymentCalculator-DoNotPrint'!AG52</f>
        <v/>
      </c>
      <c r="AC26" s="236" t="str">
        <f>'W-2PaymentCalculator-DoNotPrint'!AI51</f>
        <v/>
      </c>
      <c r="AD26" s="251" t="str">
        <f>'W-2PaymentCalculator-DoNotPrint'!AJ52</f>
        <v/>
      </c>
    </row>
    <row r="27" spans="1:30" ht="15" x14ac:dyDescent="0.2">
      <c r="A27" s="222">
        <v>16</v>
      </c>
      <c r="B27" s="286" t="s">
        <v>222</v>
      </c>
      <c r="C27" s="391" t="s">
        <v>232</v>
      </c>
      <c r="D27" s="392"/>
      <c r="E27" s="392"/>
      <c r="F27" s="392"/>
      <c r="G27" s="236" t="str">
        <f>'W-2PaymentCalculator-DoNotPrint'!B37</f>
        <v>Enter</v>
      </c>
      <c r="H27" s="249" t="str">
        <f>'W-2PaymentCalculator-DoNotPrint'!C37</f>
        <v>Enter</v>
      </c>
      <c r="I27" s="236" t="str">
        <f>'W-2PaymentCalculator-DoNotPrint'!E37</f>
        <v>Enter</v>
      </c>
      <c r="J27" s="251" t="str">
        <f>'W-2PaymentCalculator-DoNotPrint'!F37</f>
        <v>Enter</v>
      </c>
      <c r="K27" s="238" t="str">
        <f>'W-2PaymentCalculator-DoNotPrint'!H37</f>
        <v>Enter</v>
      </c>
      <c r="L27" s="249" t="str">
        <f>'W-2PaymentCalculator-DoNotPrint'!I37</f>
        <v>Enter</v>
      </c>
      <c r="M27" s="236" t="str">
        <f>'W-2PaymentCalculator-DoNotPrint'!K37</f>
        <v>Enter</v>
      </c>
      <c r="N27" s="251" t="str">
        <f>'W-2PaymentCalculator-DoNotPrint'!L37</f>
        <v>Enter</v>
      </c>
      <c r="O27" s="238" t="str">
        <f>'W-2PaymentCalculator-DoNotPrint'!N37</f>
        <v>Enter</v>
      </c>
      <c r="P27" s="249" t="str">
        <f>'W-2PaymentCalculator-DoNotPrint'!O37</f>
        <v>Enter</v>
      </c>
      <c r="Q27" s="236" t="str">
        <f>'W-2PaymentCalculator-DoNotPrint'!Q37</f>
        <v>Enter</v>
      </c>
      <c r="R27" s="251" t="str">
        <f>'W-2PaymentCalculator-DoNotPrint'!R37</f>
        <v>Enter</v>
      </c>
      <c r="S27" s="238" t="str">
        <f>'W-2PaymentCalculator-DoNotPrint'!T37</f>
        <v>Enter</v>
      </c>
      <c r="T27" s="249" t="str">
        <f>'W-2PaymentCalculator-DoNotPrint'!U37</f>
        <v>Enter</v>
      </c>
      <c r="U27" s="236" t="str">
        <f>'W-2PaymentCalculator-DoNotPrint'!W37</f>
        <v>Enter</v>
      </c>
      <c r="V27" s="251" t="str">
        <f>'W-2PaymentCalculator-DoNotPrint'!X37</f>
        <v>Enter</v>
      </c>
      <c r="W27" s="238" t="str">
        <f>'W-2PaymentCalculator-DoNotPrint'!Z37</f>
        <v>Enter</v>
      </c>
      <c r="X27" s="249" t="str">
        <f>'W-2PaymentCalculator-DoNotPrint'!AA37</f>
        <v>Enter</v>
      </c>
      <c r="Y27" s="236" t="str">
        <f>'W-2PaymentCalculator-DoNotPrint'!AC37</f>
        <v>Enter</v>
      </c>
      <c r="Z27" s="251" t="str">
        <f>'W-2PaymentCalculator-DoNotPrint'!AD37</f>
        <v>Enter</v>
      </c>
      <c r="AA27" s="238" t="str">
        <f>'W-2PaymentCalculator-DoNotPrint'!AF37</f>
        <v>Enter</v>
      </c>
      <c r="AB27" s="249" t="str">
        <f>'W-2PaymentCalculator-DoNotPrint'!AG37</f>
        <v>Enter</v>
      </c>
      <c r="AC27" s="236" t="str">
        <f>'W-2PaymentCalculator-DoNotPrint'!AI37</f>
        <v>Enter</v>
      </c>
      <c r="AD27" s="251" t="str">
        <f>'W-2PaymentCalculator-DoNotPrint'!AJ37</f>
        <v>Enter</v>
      </c>
    </row>
    <row r="28" spans="1:30" ht="15" x14ac:dyDescent="0.25">
      <c r="A28" s="222">
        <v>17</v>
      </c>
      <c r="B28" s="286" t="s">
        <v>221</v>
      </c>
      <c r="C28" s="393" t="s">
        <v>290</v>
      </c>
      <c r="D28" s="394"/>
      <c r="E28" s="394"/>
      <c r="F28" s="394"/>
      <c r="G28" s="236" t="str">
        <f>'W-2PaymentCalculator-DoNotPrint'!B55</f>
        <v/>
      </c>
      <c r="H28" s="249" t="str">
        <f>'W-2PaymentCalculator-DoNotPrint'!C55</f>
        <v/>
      </c>
      <c r="I28" s="236" t="str">
        <f>'W-2PaymentCalculator-DoNotPrint'!E55</f>
        <v/>
      </c>
      <c r="J28" s="251" t="str">
        <f>'W-2PaymentCalculator-DoNotPrint'!F55</f>
        <v/>
      </c>
      <c r="K28" s="238" t="str">
        <f>'W-2PaymentCalculator-DoNotPrint'!H55</f>
        <v/>
      </c>
      <c r="L28" s="249" t="str">
        <f>'W-2PaymentCalculator-DoNotPrint'!I55</f>
        <v/>
      </c>
      <c r="M28" s="236" t="str">
        <f>'W-2PaymentCalculator-DoNotPrint'!K55</f>
        <v/>
      </c>
      <c r="N28" s="251" t="str">
        <f>'W-2PaymentCalculator-DoNotPrint'!L55</f>
        <v/>
      </c>
      <c r="O28" s="238" t="str">
        <f>'W-2PaymentCalculator-DoNotPrint'!N55</f>
        <v/>
      </c>
      <c r="P28" s="249" t="str">
        <f>'W-2PaymentCalculator-DoNotPrint'!O55</f>
        <v/>
      </c>
      <c r="Q28" s="236" t="str">
        <f>'W-2PaymentCalculator-DoNotPrint'!Q55</f>
        <v/>
      </c>
      <c r="R28" s="251" t="str">
        <f>'W-2PaymentCalculator-DoNotPrint'!R55</f>
        <v/>
      </c>
      <c r="S28" s="238" t="str">
        <f>'W-2PaymentCalculator-DoNotPrint'!T55</f>
        <v/>
      </c>
      <c r="T28" s="249" t="str">
        <f>'W-2PaymentCalculator-DoNotPrint'!U55</f>
        <v/>
      </c>
      <c r="U28" s="236" t="str">
        <f>'W-2PaymentCalculator-DoNotPrint'!W55</f>
        <v/>
      </c>
      <c r="V28" s="251" t="str">
        <f>'W-2PaymentCalculator-DoNotPrint'!X55</f>
        <v/>
      </c>
      <c r="W28" s="238" t="str">
        <f>'W-2PaymentCalculator-DoNotPrint'!Z55</f>
        <v/>
      </c>
      <c r="X28" s="236" t="str">
        <f>'W-2PaymentCalculator-DoNotPrint'!AA55</f>
        <v/>
      </c>
      <c r="Y28" s="236" t="str">
        <f>'W-2PaymentCalculator-DoNotPrint'!AC55</f>
        <v/>
      </c>
      <c r="Z28" s="245" t="str">
        <f>'W-2PaymentCalculator-DoNotPrint'!AD55</f>
        <v/>
      </c>
      <c r="AA28" s="238" t="str">
        <f>'W-2PaymentCalculator-DoNotPrint'!AF55</f>
        <v/>
      </c>
      <c r="AB28" s="249" t="str">
        <f>'W-2PaymentCalculator-DoNotPrint'!AG55</f>
        <v/>
      </c>
      <c r="AC28" s="236" t="str">
        <f>'W-2PaymentCalculator-DoNotPrint'!AI55</f>
        <v/>
      </c>
      <c r="AD28" s="251" t="str">
        <f>'W-2PaymentCalculator-DoNotPrint'!AJ55</f>
        <v/>
      </c>
    </row>
    <row r="29" spans="1:30" ht="15" x14ac:dyDescent="0.2">
      <c r="A29" s="222">
        <v>18</v>
      </c>
      <c r="B29" s="286"/>
      <c r="C29" s="401" t="s">
        <v>289</v>
      </c>
      <c r="D29" s="402"/>
      <c r="E29" s="402"/>
      <c r="F29" s="402"/>
      <c r="G29" s="236" t="str">
        <f>'W-2PaymentCalculator-DoNotPrint'!B57</f>
        <v>Enter</v>
      </c>
      <c r="H29" s="249" t="str">
        <f>'W-2PaymentCalculator-DoNotPrint'!C57</f>
        <v/>
      </c>
      <c r="I29" s="236" t="str">
        <f>'W-2PaymentCalculator-DoNotPrint'!E57</f>
        <v>Enter</v>
      </c>
      <c r="J29" s="251" t="str">
        <f>'W-2PaymentCalculator-DoNotPrint'!F57</f>
        <v/>
      </c>
      <c r="K29" s="238" t="str">
        <f>'W-2PaymentCalculator-DoNotPrint'!H57</f>
        <v>Enter</v>
      </c>
      <c r="L29" s="249" t="str">
        <f>'W-2PaymentCalculator-DoNotPrint'!I57</f>
        <v/>
      </c>
      <c r="M29" s="236" t="str">
        <f>'W-2PaymentCalculator-DoNotPrint'!K57</f>
        <v>Enter</v>
      </c>
      <c r="N29" s="251" t="str">
        <f>'W-2PaymentCalculator-DoNotPrint'!L57</f>
        <v/>
      </c>
      <c r="O29" s="238" t="str">
        <f>'W-2PaymentCalculator-DoNotPrint'!N57</f>
        <v>Enter</v>
      </c>
      <c r="P29" s="249" t="str">
        <f>'W-2PaymentCalculator-DoNotPrint'!O57</f>
        <v/>
      </c>
      <c r="Q29" s="236" t="str">
        <f>'W-2PaymentCalculator-DoNotPrint'!Q57</f>
        <v>Enter</v>
      </c>
      <c r="R29" s="251" t="str">
        <f>'W-2PaymentCalculator-DoNotPrint'!R57</f>
        <v/>
      </c>
      <c r="S29" s="238" t="str">
        <f>'W-2PaymentCalculator-DoNotPrint'!T57</f>
        <v>Enter</v>
      </c>
      <c r="T29" s="249" t="str">
        <f>'W-2PaymentCalculator-DoNotPrint'!U57</f>
        <v/>
      </c>
      <c r="U29" s="236" t="str">
        <f>'W-2PaymentCalculator-DoNotPrint'!W57</f>
        <v>Enter</v>
      </c>
      <c r="V29" s="251" t="str">
        <f>'W-2PaymentCalculator-DoNotPrint'!X57</f>
        <v/>
      </c>
      <c r="W29" s="238" t="str">
        <f>'W-2PaymentCalculator-DoNotPrint'!Z57</f>
        <v>Enter</v>
      </c>
      <c r="X29" s="236" t="str">
        <f>'W-2PaymentCalculator-DoNotPrint'!AA57</f>
        <v/>
      </c>
      <c r="Y29" s="236" t="str">
        <f>'W-2PaymentCalculator-DoNotPrint'!AC57</f>
        <v>Enter</v>
      </c>
      <c r="Z29" s="245" t="str">
        <f>'W-2PaymentCalculator-DoNotPrint'!AD57</f>
        <v/>
      </c>
      <c r="AA29" s="238" t="str">
        <f>'W-2PaymentCalculator-DoNotPrint'!AF57</f>
        <v>Enter</v>
      </c>
      <c r="AB29" s="249" t="str">
        <f>'W-2PaymentCalculator-DoNotPrint'!AG57</f>
        <v/>
      </c>
      <c r="AC29" s="236" t="str">
        <f>'W-2PaymentCalculator-DoNotPrint'!AI57</f>
        <v>Enter</v>
      </c>
      <c r="AD29" s="251" t="str">
        <f>'W-2PaymentCalculator-DoNotPrint'!AJ57</f>
        <v/>
      </c>
    </row>
    <row r="30" spans="1:30" s="218" customFormat="1" ht="15" x14ac:dyDescent="0.2">
      <c r="A30" s="213">
        <v>19</v>
      </c>
      <c r="B30" s="287"/>
      <c r="C30" s="403" t="s">
        <v>70</v>
      </c>
      <c r="D30" s="404"/>
      <c r="E30" s="404"/>
      <c r="F30" s="404"/>
      <c r="G30" s="214" t="s">
        <v>80</v>
      </c>
      <c r="H30" s="248" t="str">
        <f>'W-2PaymentCalculator-DoNotPrint'!C61</f>
        <v/>
      </c>
      <c r="I30" s="214" t="s">
        <v>80</v>
      </c>
      <c r="J30" s="250" t="str">
        <f>'W-2PaymentCalculator-DoNotPrint'!F61</f>
        <v/>
      </c>
      <c r="K30" s="217" t="s">
        <v>80</v>
      </c>
      <c r="L30" s="248" t="str">
        <f>'W-2PaymentCalculator-DoNotPrint'!I61</f>
        <v/>
      </c>
      <c r="M30" s="214" t="s">
        <v>80</v>
      </c>
      <c r="N30" s="250" t="str">
        <f>'W-2PaymentCalculator-DoNotPrint'!L61</f>
        <v/>
      </c>
      <c r="O30" s="217" t="s">
        <v>80</v>
      </c>
      <c r="P30" s="248" t="str">
        <f>'W-2PaymentCalculator-DoNotPrint'!O61</f>
        <v/>
      </c>
      <c r="Q30" s="214" t="s">
        <v>80</v>
      </c>
      <c r="R30" s="250" t="str">
        <f>'W-2PaymentCalculator-DoNotPrint'!R61</f>
        <v/>
      </c>
      <c r="S30" s="217" t="s">
        <v>80</v>
      </c>
      <c r="T30" s="248" t="str">
        <f>'W-2PaymentCalculator-DoNotPrint'!U61</f>
        <v/>
      </c>
      <c r="U30" s="214" t="s">
        <v>80</v>
      </c>
      <c r="V30" s="250" t="str">
        <f>'W-2PaymentCalculator-DoNotPrint'!X61</f>
        <v/>
      </c>
      <c r="W30" s="217" t="s">
        <v>80</v>
      </c>
      <c r="X30" s="248" t="str">
        <f>'W-2PaymentCalculator-DoNotPrint'!AA61</f>
        <v/>
      </c>
      <c r="Y30" s="214" t="s">
        <v>80</v>
      </c>
      <c r="Z30" s="250" t="str">
        <f>'W-2PaymentCalculator-DoNotPrint'!AD61</f>
        <v/>
      </c>
      <c r="AA30" s="217" t="s">
        <v>80</v>
      </c>
      <c r="AB30" s="248" t="str">
        <f>'W-2PaymentCalculator-DoNotPrint'!AG61</f>
        <v/>
      </c>
      <c r="AC30" s="214" t="s">
        <v>80</v>
      </c>
      <c r="AD30" s="250" t="str">
        <f>'W-2PaymentCalculator-DoNotPrint'!AJ61</f>
        <v/>
      </c>
    </row>
    <row r="31" spans="1:30" ht="15" x14ac:dyDescent="0.2">
      <c r="A31" s="222">
        <v>20</v>
      </c>
      <c r="B31" s="286"/>
      <c r="C31" s="399" t="s">
        <v>71</v>
      </c>
      <c r="D31" s="400"/>
      <c r="E31" s="400"/>
      <c r="F31" s="400"/>
      <c r="G31" s="214" t="s">
        <v>80</v>
      </c>
      <c r="H31" s="239" t="str">
        <f>'W-2PaymentCalculator-DoNotPrint'!C62</f>
        <v/>
      </c>
      <c r="I31" s="214" t="s">
        <v>80</v>
      </c>
      <c r="J31" s="237" t="str">
        <f>'W-2PaymentCalculator-DoNotPrint'!F62</f>
        <v/>
      </c>
      <c r="K31" s="217" t="s">
        <v>80</v>
      </c>
      <c r="L31" s="239" t="str">
        <f>'W-2PaymentCalculator-DoNotPrint'!I62</f>
        <v/>
      </c>
      <c r="M31" s="214" t="s">
        <v>80</v>
      </c>
      <c r="N31" s="237" t="str">
        <f>'W-2PaymentCalculator-DoNotPrint'!L62</f>
        <v/>
      </c>
      <c r="O31" s="217" t="s">
        <v>80</v>
      </c>
      <c r="P31" s="239" t="str">
        <f>'W-2PaymentCalculator-DoNotPrint'!O62</f>
        <v/>
      </c>
      <c r="Q31" s="214" t="s">
        <v>80</v>
      </c>
      <c r="R31" s="237" t="str">
        <f>'W-2PaymentCalculator-DoNotPrint'!R62</f>
        <v/>
      </c>
      <c r="S31" s="217" t="s">
        <v>80</v>
      </c>
      <c r="T31" s="239" t="str">
        <f>'W-2PaymentCalculator-DoNotPrint'!U62</f>
        <v/>
      </c>
      <c r="U31" s="214" t="s">
        <v>80</v>
      </c>
      <c r="V31" s="237" t="str">
        <f>'W-2PaymentCalculator-DoNotPrint'!X62</f>
        <v/>
      </c>
      <c r="W31" s="217" t="s">
        <v>80</v>
      </c>
      <c r="X31" s="239" t="str">
        <f>'W-2PaymentCalculator-DoNotPrint'!AA62</f>
        <v/>
      </c>
      <c r="Y31" s="214" t="s">
        <v>80</v>
      </c>
      <c r="Z31" s="237" t="str">
        <f>'W-2PaymentCalculator-DoNotPrint'!AD62</f>
        <v/>
      </c>
      <c r="AA31" s="217" t="s">
        <v>80</v>
      </c>
      <c r="AB31" s="239" t="str">
        <f>'W-2PaymentCalculator-DoNotPrint'!AG62</f>
        <v/>
      </c>
      <c r="AC31" s="214" t="s">
        <v>80</v>
      </c>
      <c r="AD31" s="237" t="str">
        <f>'W-2PaymentCalculator-DoNotPrint'!AJ62</f>
        <v/>
      </c>
    </row>
    <row r="32" spans="1:30" ht="15" x14ac:dyDescent="0.2">
      <c r="A32" s="222">
        <v>21</v>
      </c>
      <c r="B32" s="297"/>
      <c r="C32" s="399" t="s">
        <v>55</v>
      </c>
      <c r="D32" s="400"/>
      <c r="E32" s="400"/>
      <c r="F32" s="400"/>
      <c r="G32" s="214" t="s">
        <v>80</v>
      </c>
      <c r="H32" s="299" t="str">
        <f>'W-2PaymentCalculator-DoNotPrint'!C36</f>
        <v/>
      </c>
      <c r="I32" s="214" t="s">
        <v>80</v>
      </c>
      <c r="J32" s="298" t="str">
        <f>'W-2PaymentCalculator-DoNotPrint'!F36</f>
        <v/>
      </c>
      <c r="K32" s="217" t="s">
        <v>80</v>
      </c>
      <c r="L32" s="299" t="str">
        <f>'W-2PaymentCalculator-DoNotPrint'!I36</f>
        <v/>
      </c>
      <c r="M32" s="214" t="s">
        <v>80</v>
      </c>
      <c r="N32" s="298" t="str">
        <f>'W-2PaymentCalculator-DoNotPrint'!L36</f>
        <v/>
      </c>
      <c r="O32" s="217" t="s">
        <v>80</v>
      </c>
      <c r="P32" s="299" t="str">
        <f>'W-2PaymentCalculator-DoNotPrint'!O36</f>
        <v/>
      </c>
      <c r="Q32" s="214" t="s">
        <v>80</v>
      </c>
      <c r="R32" s="298" t="str">
        <f>'W-2PaymentCalculator-DoNotPrint'!R36</f>
        <v/>
      </c>
      <c r="S32" s="217" t="s">
        <v>80</v>
      </c>
      <c r="T32" s="299" t="str">
        <f>'W-2PaymentCalculator-DoNotPrint'!U36</f>
        <v/>
      </c>
      <c r="U32" s="214" t="s">
        <v>80</v>
      </c>
      <c r="V32" s="298" t="str">
        <f>'W-2PaymentCalculator-DoNotPrint'!X36</f>
        <v/>
      </c>
      <c r="W32" s="217" t="s">
        <v>80</v>
      </c>
      <c r="X32" s="299" t="str">
        <f>'W-2PaymentCalculator-DoNotPrint'!AA36</f>
        <v/>
      </c>
      <c r="Y32" s="214" t="s">
        <v>80</v>
      </c>
      <c r="Z32" s="298" t="str">
        <f>'W-2PaymentCalculator-DoNotPrint'!AD36</f>
        <v/>
      </c>
      <c r="AA32" s="217" t="s">
        <v>80</v>
      </c>
      <c r="AB32" s="299" t="str">
        <f>'W-2PaymentCalculator-DoNotPrint'!AG36</f>
        <v/>
      </c>
      <c r="AC32" s="214" t="s">
        <v>80</v>
      </c>
      <c r="AD32" s="298" t="str">
        <f>'W-2PaymentCalculator-DoNotPrint'!AJ36</f>
        <v/>
      </c>
    </row>
    <row r="33" spans="1:30" x14ac:dyDescent="0.2">
      <c r="A33" s="370">
        <v>22</v>
      </c>
      <c r="B33" s="405"/>
      <c r="C33" s="383" t="s">
        <v>233</v>
      </c>
      <c r="D33" s="384"/>
      <c r="E33" s="384"/>
      <c r="F33" s="384"/>
      <c r="G33" s="395" t="s">
        <v>80</v>
      </c>
      <c r="H33" s="398" t="str">
        <f>'W-2PaymentCalculator-DoNotPrint'!C61</f>
        <v/>
      </c>
      <c r="I33" s="395" t="s">
        <v>80</v>
      </c>
      <c r="J33" s="396" t="str">
        <f>'W-2PaymentCalculator-DoNotPrint'!F61</f>
        <v/>
      </c>
      <c r="K33" s="397" t="s">
        <v>80</v>
      </c>
      <c r="L33" s="398" t="str">
        <f>'W-2PaymentCalculator-DoNotPrint'!I61</f>
        <v/>
      </c>
      <c r="M33" s="395" t="s">
        <v>80</v>
      </c>
      <c r="N33" s="396" t="str">
        <f>'W-2PaymentCalculator-DoNotPrint'!L61</f>
        <v/>
      </c>
      <c r="O33" s="397" t="s">
        <v>80</v>
      </c>
      <c r="P33" s="398" t="str">
        <f>'W-2PaymentCalculator-DoNotPrint'!O61</f>
        <v/>
      </c>
      <c r="Q33" s="395" t="s">
        <v>80</v>
      </c>
      <c r="R33" s="396" t="str">
        <f>'W-2PaymentCalculator-DoNotPrint'!R61</f>
        <v/>
      </c>
      <c r="S33" s="397" t="s">
        <v>80</v>
      </c>
      <c r="T33" s="398" t="str">
        <f>'W-2PaymentCalculator-DoNotPrint'!U61</f>
        <v/>
      </c>
      <c r="U33" s="395" t="s">
        <v>80</v>
      </c>
      <c r="V33" s="396" t="str">
        <f>'W-2PaymentCalculator-DoNotPrint'!X61</f>
        <v/>
      </c>
      <c r="W33" s="397" t="s">
        <v>80</v>
      </c>
      <c r="X33" s="398" t="str">
        <f>'W-2PaymentCalculator-DoNotPrint'!AA61</f>
        <v/>
      </c>
      <c r="Y33" s="395" t="s">
        <v>80</v>
      </c>
      <c r="Z33" s="396" t="str">
        <f>'W-2PaymentCalculator-DoNotPrint'!AD61</f>
        <v/>
      </c>
      <c r="AA33" s="397" t="s">
        <v>80</v>
      </c>
      <c r="AB33" s="398" t="str">
        <f>'W-2PaymentCalculator-DoNotPrint'!AG61</f>
        <v/>
      </c>
      <c r="AC33" s="395" t="s">
        <v>80</v>
      </c>
      <c r="AD33" s="396" t="str">
        <f>'W-2PaymentCalculator-DoNotPrint'!AJ61</f>
        <v/>
      </c>
    </row>
    <row r="34" spans="1:30" x14ac:dyDescent="0.2">
      <c r="A34" s="370"/>
      <c r="B34" s="406"/>
      <c r="C34" s="383"/>
      <c r="D34" s="384"/>
      <c r="E34" s="384"/>
      <c r="F34" s="384"/>
      <c r="G34" s="395"/>
      <c r="H34" s="398"/>
      <c r="I34" s="395"/>
      <c r="J34" s="396"/>
      <c r="K34" s="397"/>
      <c r="L34" s="398"/>
      <c r="M34" s="395"/>
      <c r="N34" s="396"/>
      <c r="O34" s="397"/>
      <c r="P34" s="398"/>
      <c r="Q34" s="395"/>
      <c r="R34" s="396"/>
      <c r="S34" s="397"/>
      <c r="T34" s="398"/>
      <c r="U34" s="395"/>
      <c r="V34" s="396"/>
      <c r="W34" s="397"/>
      <c r="X34" s="398"/>
      <c r="Y34" s="395"/>
      <c r="Z34" s="396"/>
      <c r="AA34" s="397"/>
      <c r="AB34" s="398"/>
      <c r="AC34" s="395"/>
      <c r="AD34" s="396"/>
    </row>
    <row r="35" spans="1:30" x14ac:dyDescent="0.2">
      <c r="A35" s="370">
        <v>23</v>
      </c>
      <c r="B35" s="405"/>
      <c r="C35" s="383" t="s">
        <v>234</v>
      </c>
      <c r="D35" s="384"/>
      <c r="E35" s="384"/>
      <c r="F35" s="384"/>
      <c r="G35" s="395" t="str">
        <f>'W-2PaymentCalculator-DoNotPrint'!B62</f>
        <v>N/A</v>
      </c>
      <c r="H35" s="398" t="str">
        <f>'W-2PaymentCalculator-DoNotPrint'!C63</f>
        <v/>
      </c>
      <c r="I35" s="395" t="str">
        <f>'W-2PaymentCalculator-DoNotPrint'!E62</f>
        <v>N/A</v>
      </c>
      <c r="J35" s="396" t="str">
        <f>'W-2PaymentCalculator-DoNotPrint'!F63</f>
        <v/>
      </c>
      <c r="K35" s="397" t="str">
        <f>'W-2PaymentCalculator-DoNotPrint'!H62</f>
        <v>N/A</v>
      </c>
      <c r="L35" s="398" t="str">
        <f>'W-2PaymentCalculator-DoNotPrint'!I63</f>
        <v/>
      </c>
      <c r="M35" s="395" t="str">
        <f>'W-2PaymentCalculator-DoNotPrint'!K62</f>
        <v>N/A</v>
      </c>
      <c r="N35" s="396" t="str">
        <f>'W-2PaymentCalculator-DoNotPrint'!L63</f>
        <v/>
      </c>
      <c r="O35" s="397" t="str">
        <f>'W-2PaymentCalculator-DoNotPrint'!N62</f>
        <v>N/A</v>
      </c>
      <c r="P35" s="398" t="str">
        <f>'W-2PaymentCalculator-DoNotPrint'!O63</f>
        <v/>
      </c>
      <c r="Q35" s="395" t="str">
        <f>'W-2PaymentCalculator-DoNotPrint'!Q62</f>
        <v>N/A</v>
      </c>
      <c r="R35" s="396" t="str">
        <f>'W-2PaymentCalculator-DoNotPrint'!R63</f>
        <v/>
      </c>
      <c r="S35" s="397" t="str">
        <f>'W-2PaymentCalculator-DoNotPrint'!T62</f>
        <v>N/A</v>
      </c>
      <c r="T35" s="398" t="str">
        <f>'W-2PaymentCalculator-DoNotPrint'!U63</f>
        <v/>
      </c>
      <c r="U35" s="395" t="str">
        <f>'W-2PaymentCalculator-DoNotPrint'!W62</f>
        <v>N/A</v>
      </c>
      <c r="V35" s="396" t="str">
        <f>'W-2PaymentCalculator-DoNotPrint'!X63</f>
        <v/>
      </c>
      <c r="W35" s="397" t="str">
        <f>'W-2PaymentCalculator-DoNotPrint'!Z62</f>
        <v>N/A</v>
      </c>
      <c r="X35" s="398" t="str">
        <f>'W-2PaymentCalculator-DoNotPrint'!AA63</f>
        <v/>
      </c>
      <c r="Y35" s="395" t="str">
        <f>'W-2PaymentCalculator-DoNotPrint'!AC62</f>
        <v>N/A</v>
      </c>
      <c r="Z35" s="396" t="str">
        <f>'W-2PaymentCalculator-DoNotPrint'!AD63</f>
        <v/>
      </c>
      <c r="AA35" s="397" t="str">
        <f>'W-2PaymentCalculator-DoNotPrint'!AF62</f>
        <v>N/A</v>
      </c>
      <c r="AB35" s="398" t="str">
        <f>'W-2PaymentCalculator-DoNotPrint'!AG63</f>
        <v/>
      </c>
      <c r="AC35" s="395" t="str">
        <f>'W-2PaymentCalculator-DoNotPrint'!AI62</f>
        <v>N/A</v>
      </c>
      <c r="AD35" s="396" t="str">
        <f>'W-2PaymentCalculator-DoNotPrint'!AJ63</f>
        <v/>
      </c>
    </row>
    <row r="36" spans="1:30" x14ac:dyDescent="0.2">
      <c r="A36" s="370"/>
      <c r="B36" s="406"/>
      <c r="C36" s="383"/>
      <c r="D36" s="384"/>
      <c r="E36" s="384"/>
      <c r="F36" s="384"/>
      <c r="G36" s="395"/>
      <c r="H36" s="398"/>
      <c r="I36" s="395"/>
      <c r="J36" s="396"/>
      <c r="K36" s="397"/>
      <c r="L36" s="398"/>
      <c r="M36" s="395"/>
      <c r="N36" s="396"/>
      <c r="O36" s="397"/>
      <c r="P36" s="398"/>
      <c r="Q36" s="395"/>
      <c r="R36" s="396"/>
      <c r="S36" s="397"/>
      <c r="T36" s="398"/>
      <c r="U36" s="395"/>
      <c r="V36" s="396"/>
      <c r="W36" s="397"/>
      <c r="X36" s="398"/>
      <c r="Y36" s="395"/>
      <c r="Z36" s="396"/>
      <c r="AA36" s="397"/>
      <c r="AB36" s="398"/>
      <c r="AC36" s="395"/>
      <c r="AD36" s="396"/>
    </row>
    <row r="37" spans="1:30" ht="15" x14ac:dyDescent="0.2">
      <c r="A37" s="303"/>
      <c r="B37" s="303"/>
      <c r="C37" s="304"/>
      <c r="D37" s="304"/>
      <c r="E37" s="304"/>
      <c r="F37" s="304"/>
      <c r="G37" s="305"/>
      <c r="H37" s="302"/>
      <c r="I37" s="305"/>
      <c r="J37" s="302"/>
      <c r="K37" s="305"/>
      <c r="L37" s="302"/>
      <c r="M37" s="305"/>
      <c r="N37" s="302"/>
      <c r="O37" s="305"/>
      <c r="P37" s="302"/>
      <c r="Q37" s="305"/>
      <c r="R37" s="302"/>
      <c r="S37" s="305"/>
      <c r="T37" s="302"/>
      <c r="U37" s="305"/>
      <c r="V37" s="302"/>
      <c r="W37" s="305"/>
      <c r="X37" s="302"/>
      <c r="Y37" s="305"/>
      <c r="Z37" s="302"/>
      <c r="AA37" s="305"/>
      <c r="AB37" s="302"/>
      <c r="AC37" s="305"/>
      <c r="AD37" s="302"/>
    </row>
    <row r="38" spans="1:30" ht="15" customHeight="1" x14ac:dyDescent="0.25">
      <c r="A38" s="345" t="s">
        <v>200</v>
      </c>
      <c r="B38" s="345"/>
      <c r="C38" s="345"/>
      <c r="D38" s="346"/>
      <c r="E38" s="359" t="str">
        <f>'W-2PaymentCalculator-DoNotPrint'!$B$7</f>
        <v>Enter</v>
      </c>
      <c r="F38" s="360"/>
      <c r="G38" s="332" t="str">
        <f>IF(H33="","",SUM(H33,J33,L33,N33,P33,R33,T33,V33,X33,Z33,AB33,AD33))</f>
        <v/>
      </c>
      <c r="H38" s="333"/>
      <c r="I38" s="333"/>
      <c r="J38" s="333"/>
      <c r="K38" s="333" t="str">
        <f>IF(H33="","",SUM(H33,J33,L33,N33,P33,R33,T33,V33,X33,Z33,AB33,AD33))</f>
        <v/>
      </c>
      <c r="L38" s="333"/>
      <c r="M38" s="333"/>
      <c r="N38" s="333"/>
      <c r="O38" s="329" t="str">
        <f>IF(H33="","",SUM(H33,J33,L33,N33,P33,R33,T33,V33,X33,Z33,AB33,AD33))</f>
        <v/>
      </c>
      <c r="P38" s="329"/>
      <c r="Q38" s="329"/>
      <c r="R38" s="329"/>
      <c r="S38" s="342" t="str">
        <f>IF(H33="","",SUM(H33,J33,L33,N33,P33,R33,T33,V33,X33,Z33,AB33,AD33))</f>
        <v/>
      </c>
      <c r="T38" s="342"/>
      <c r="U38" s="342"/>
      <c r="V38" s="342"/>
      <c r="W38" s="329" t="str">
        <f>IF(H33="","",SUM(H33,J33,L33,N33,P33,R33,T33,V33,X33,Z33,AB33,AD33))</f>
        <v/>
      </c>
      <c r="X38" s="329"/>
      <c r="Y38" s="329"/>
      <c r="Z38" s="329"/>
      <c r="AA38" s="329" t="str">
        <f>IF(H33="","",SUM(H33,J33,L33,N33,P33,R33,T33,V33,X33,Z33,AB33,AD33))</f>
        <v/>
      </c>
      <c r="AB38" s="329"/>
      <c r="AC38" s="329"/>
      <c r="AD38" s="329"/>
    </row>
    <row r="39" spans="1:30" ht="15" x14ac:dyDescent="0.2">
      <c r="A39" s="347"/>
      <c r="B39" s="347"/>
      <c r="C39" s="347"/>
      <c r="D39" s="348"/>
      <c r="E39" s="357" t="s">
        <v>262</v>
      </c>
      <c r="F39" s="358"/>
      <c r="G39" s="334"/>
      <c r="H39" s="335"/>
      <c r="I39" s="335"/>
      <c r="J39" s="335"/>
      <c r="K39" s="335"/>
      <c r="L39" s="335"/>
      <c r="M39" s="335"/>
      <c r="N39" s="335"/>
      <c r="O39" s="330"/>
      <c r="P39" s="330"/>
      <c r="Q39" s="330"/>
      <c r="R39" s="330"/>
      <c r="S39" s="343"/>
      <c r="T39" s="343"/>
      <c r="U39" s="343"/>
      <c r="V39" s="343"/>
      <c r="W39" s="330"/>
      <c r="X39" s="330"/>
      <c r="Y39" s="330"/>
      <c r="Z39" s="330"/>
      <c r="AA39" s="330"/>
      <c r="AB39" s="330"/>
      <c r="AC39" s="330"/>
      <c r="AD39" s="330"/>
    </row>
    <row r="40" spans="1:30" ht="15.75" customHeight="1" x14ac:dyDescent="0.2">
      <c r="A40" s="349"/>
      <c r="B40" s="349"/>
      <c r="C40" s="349"/>
      <c r="D40" s="350"/>
      <c r="E40" s="340" t="str">
        <f>'W-2PaymentCalculator-DoNotPrint'!$B$8</f>
        <v>Enter</v>
      </c>
      <c r="F40" s="341"/>
      <c r="G40" s="336"/>
      <c r="H40" s="337"/>
      <c r="I40" s="337"/>
      <c r="J40" s="337"/>
      <c r="K40" s="337"/>
      <c r="L40" s="337"/>
      <c r="M40" s="337"/>
      <c r="N40" s="337"/>
      <c r="O40" s="331"/>
      <c r="P40" s="331"/>
      <c r="Q40" s="331"/>
      <c r="R40" s="331"/>
      <c r="S40" s="344"/>
      <c r="T40" s="344"/>
      <c r="U40" s="344"/>
      <c r="V40" s="344"/>
      <c r="W40" s="331"/>
      <c r="X40" s="331"/>
      <c r="Y40" s="331"/>
      <c r="Z40" s="331"/>
      <c r="AA40" s="331"/>
      <c r="AB40" s="331"/>
      <c r="AC40" s="331"/>
      <c r="AD40" s="331"/>
    </row>
    <row r="41" spans="1:30" ht="15.75" customHeight="1" x14ac:dyDescent="0.2">
      <c r="A41" s="351" t="s">
        <v>201</v>
      </c>
      <c r="B41" s="351"/>
      <c r="C41" s="351"/>
      <c r="D41" s="352"/>
      <c r="E41" s="338" t="str">
        <f>'W-2PaymentCalculator-DoNotPrint'!$B$7</f>
        <v>Enter</v>
      </c>
      <c r="F41" s="339"/>
      <c r="G41" s="332" t="str">
        <f>IF(H35="","",SUM(H35,J35,L35,N35,P35,R35,T35,V35,X35,Z35,AB56,AD35))</f>
        <v/>
      </c>
      <c r="H41" s="333"/>
      <c r="I41" s="333"/>
      <c r="J41" s="333"/>
      <c r="K41" s="329" t="str">
        <f>IF(H35="","",SUM(H35,J35,L35,N35,P35,R35,T35,V35,X35,Z35,AB56,AD35))</f>
        <v/>
      </c>
      <c r="L41" s="329"/>
      <c r="M41" s="329"/>
      <c r="N41" s="329"/>
      <c r="O41" s="332" t="str">
        <f>IF(H35="","",SUM(H35,J35,L35,N35,P35,R35,T35,V35,X35,Z35,AB56,AD35))</f>
        <v/>
      </c>
      <c r="P41" s="333"/>
      <c r="Q41" s="333"/>
      <c r="R41" s="333"/>
      <c r="S41" s="329" t="str">
        <f>IF(H35="","",SUM(H35,J35,L35,N35,P35,R35,T35,V35,X35,Z35,AB56,AD35))</f>
        <v/>
      </c>
      <c r="T41" s="329"/>
      <c r="U41" s="329"/>
      <c r="V41" s="329"/>
      <c r="W41" s="332" t="str">
        <f>IF(H35="","",SUM(H35,J35,L35,N35,P35,R35,T35,V35,X35,Z35,AB56,AD35))</f>
        <v/>
      </c>
      <c r="X41" s="333"/>
      <c r="Y41" s="333"/>
      <c r="Z41" s="333"/>
      <c r="AA41" s="329" t="str">
        <f>IF(H35="","",SUM(H35,J35,L35,N35,P35,R35,T35,V35,X35,Z35,AB56,AD35))</f>
        <v/>
      </c>
      <c r="AB41" s="329"/>
      <c r="AC41" s="329"/>
      <c r="AD41" s="329"/>
    </row>
    <row r="42" spans="1:30" ht="15.75" customHeight="1" x14ac:dyDescent="0.2">
      <c r="A42" s="353"/>
      <c r="B42" s="353"/>
      <c r="C42" s="353"/>
      <c r="D42" s="354"/>
      <c r="E42" s="357" t="s">
        <v>262</v>
      </c>
      <c r="F42" s="358"/>
      <c r="G42" s="334"/>
      <c r="H42" s="335"/>
      <c r="I42" s="335"/>
      <c r="J42" s="335"/>
      <c r="K42" s="330"/>
      <c r="L42" s="330"/>
      <c r="M42" s="330"/>
      <c r="N42" s="330"/>
      <c r="O42" s="334"/>
      <c r="P42" s="335"/>
      <c r="Q42" s="335"/>
      <c r="R42" s="335"/>
      <c r="S42" s="330"/>
      <c r="T42" s="330"/>
      <c r="U42" s="330"/>
      <c r="V42" s="330"/>
      <c r="W42" s="334"/>
      <c r="X42" s="335"/>
      <c r="Y42" s="335"/>
      <c r="Z42" s="335"/>
      <c r="AA42" s="330"/>
      <c r="AB42" s="330"/>
      <c r="AC42" s="330"/>
      <c r="AD42" s="330"/>
    </row>
    <row r="43" spans="1:30" ht="15.75" customHeight="1" x14ac:dyDescent="0.2">
      <c r="A43" s="355"/>
      <c r="B43" s="355"/>
      <c r="C43" s="355"/>
      <c r="D43" s="356"/>
      <c r="E43" s="340" t="str">
        <f>'W-2PaymentCalculator-DoNotPrint'!$B$8</f>
        <v>Enter</v>
      </c>
      <c r="F43" s="341"/>
      <c r="G43" s="336"/>
      <c r="H43" s="337"/>
      <c r="I43" s="337"/>
      <c r="J43" s="337"/>
      <c r="K43" s="331"/>
      <c r="L43" s="331"/>
      <c r="M43" s="331"/>
      <c r="N43" s="331"/>
      <c r="O43" s="336"/>
      <c r="P43" s="337"/>
      <c r="Q43" s="337"/>
      <c r="R43" s="337"/>
      <c r="S43" s="331"/>
      <c r="T43" s="331"/>
      <c r="U43" s="331"/>
      <c r="V43" s="331"/>
      <c r="W43" s="336"/>
      <c r="X43" s="337"/>
      <c r="Y43" s="337"/>
      <c r="Z43" s="337"/>
      <c r="AA43" s="331"/>
      <c r="AB43" s="331"/>
      <c r="AC43" s="331"/>
      <c r="AD43" s="331"/>
    </row>
    <row r="44" spans="1:30" x14ac:dyDescent="0.2">
      <c r="A44" s="364" t="s">
        <v>287</v>
      </c>
      <c r="B44" s="365"/>
      <c r="C44" s="365"/>
      <c r="D44" s="365"/>
      <c r="E44" s="365"/>
      <c r="F44" s="365"/>
      <c r="G44" s="362">
        <v>1</v>
      </c>
      <c r="H44" s="362"/>
      <c r="I44" s="362"/>
      <c r="J44" s="363"/>
      <c r="K44" s="361">
        <v>2</v>
      </c>
      <c r="L44" s="362"/>
      <c r="M44" s="362"/>
      <c r="N44" s="363"/>
      <c r="O44" s="361">
        <v>3</v>
      </c>
      <c r="P44" s="362"/>
      <c r="Q44" s="362"/>
      <c r="R44" s="363"/>
      <c r="S44" s="361">
        <v>4</v>
      </c>
      <c r="T44" s="362"/>
      <c r="U44" s="362"/>
      <c r="V44" s="363"/>
      <c r="W44" s="361">
        <v>5</v>
      </c>
      <c r="X44" s="362"/>
      <c r="Y44" s="362"/>
      <c r="Z44" s="363"/>
      <c r="AA44" s="361">
        <v>6</v>
      </c>
      <c r="AB44" s="362"/>
      <c r="AC44" s="362"/>
      <c r="AD44" s="363"/>
    </row>
    <row r="45" spans="1:30" x14ac:dyDescent="0.2">
      <c r="A45" s="219"/>
      <c r="B45" s="219"/>
      <c r="D45" s="219"/>
      <c r="E45" s="219"/>
      <c r="F45" s="219"/>
    </row>
  </sheetData>
  <sheetProtection algorithmName="SHA-512" hashValue="I0VqZXI2hZSrntNPqiggGy5BfO5hIQ9pJDn8vQL+3YBgKee+wgSZZQzBq9NuYBNkFNZlIqH4FQuuUHn/Z6hAxw==" saltValue="EWwOwFZjTALgVLioDk5G9A==" spinCount="100000" sheet="1" objects="1" scenarios="1" selectLockedCells="1" selectUnlockedCells="1"/>
  <mergeCells count="201">
    <mergeCell ref="AA35:AA36"/>
    <mergeCell ref="AB35:AB36"/>
    <mergeCell ref="AC35:AC36"/>
    <mergeCell ref="AD35:AD36"/>
    <mergeCell ref="AC33:AC34"/>
    <mergeCell ref="AD33:AD34"/>
    <mergeCell ref="O33:O34"/>
    <mergeCell ref="P33:P34"/>
    <mergeCell ref="Q33:Q34"/>
    <mergeCell ref="R33:R34"/>
    <mergeCell ref="S33:S34"/>
    <mergeCell ref="T33:T34"/>
    <mergeCell ref="U33:U34"/>
    <mergeCell ref="V33:V34"/>
    <mergeCell ref="W33:W34"/>
    <mergeCell ref="X33:X34"/>
    <mergeCell ref="Y33:Y34"/>
    <mergeCell ref="Z33:Z34"/>
    <mergeCell ref="AA33:AA34"/>
    <mergeCell ref="AB33:AB34"/>
    <mergeCell ref="U35:U36"/>
    <mergeCell ref="V35:V36"/>
    <mergeCell ref="W35:W36"/>
    <mergeCell ref="X35:X36"/>
    <mergeCell ref="A35:A36"/>
    <mergeCell ref="C35:F36"/>
    <mergeCell ref="I33:I34"/>
    <mergeCell ref="J33:J34"/>
    <mergeCell ref="K33:K34"/>
    <mergeCell ref="L33:L34"/>
    <mergeCell ref="M33:M34"/>
    <mergeCell ref="A33:A34"/>
    <mergeCell ref="G33:G34"/>
    <mergeCell ref="I35:I36"/>
    <mergeCell ref="J35:J36"/>
    <mergeCell ref="K35:K36"/>
    <mergeCell ref="L35:L36"/>
    <mergeCell ref="G35:G36"/>
    <mergeCell ref="H35:H36"/>
    <mergeCell ref="H33:H34"/>
    <mergeCell ref="B33:B34"/>
    <mergeCell ref="B35:B36"/>
    <mergeCell ref="Y35:Y36"/>
    <mergeCell ref="Z35:Z36"/>
    <mergeCell ref="O35:O36"/>
    <mergeCell ref="P35:P36"/>
    <mergeCell ref="Q35:Q36"/>
    <mergeCell ref="R35:R36"/>
    <mergeCell ref="S35:S36"/>
    <mergeCell ref="T35:T36"/>
    <mergeCell ref="C21:F21"/>
    <mergeCell ref="C22:F22"/>
    <mergeCell ref="C23:F23"/>
    <mergeCell ref="C24:F24"/>
    <mergeCell ref="M35:M36"/>
    <mergeCell ref="N35:N36"/>
    <mergeCell ref="C31:F31"/>
    <mergeCell ref="C32:F32"/>
    <mergeCell ref="C25:F25"/>
    <mergeCell ref="C26:F26"/>
    <mergeCell ref="C27:F27"/>
    <mergeCell ref="C28:F28"/>
    <mergeCell ref="C29:F29"/>
    <mergeCell ref="C30:F30"/>
    <mergeCell ref="C33:F34"/>
    <mergeCell ref="N33:N34"/>
    <mergeCell ref="A19:A20"/>
    <mergeCell ref="C19:F19"/>
    <mergeCell ref="C20:F20"/>
    <mergeCell ref="C11:F11"/>
    <mergeCell ref="C12:F12"/>
    <mergeCell ref="C13:F13"/>
    <mergeCell ref="A14:A15"/>
    <mergeCell ref="C14:F14"/>
    <mergeCell ref="C15:F15"/>
    <mergeCell ref="C16:F16"/>
    <mergeCell ref="C17:F17"/>
    <mergeCell ref="C18:F18"/>
    <mergeCell ref="AA9:AB9"/>
    <mergeCell ref="AC9:AD9"/>
    <mergeCell ref="A10:F10"/>
    <mergeCell ref="AA8:AB8"/>
    <mergeCell ref="AC8:AD8"/>
    <mergeCell ref="A9:F9"/>
    <mergeCell ref="G9:H9"/>
    <mergeCell ref="I9:J9"/>
    <mergeCell ref="K9:L9"/>
    <mergeCell ref="M9:N9"/>
    <mergeCell ref="O9:P9"/>
    <mergeCell ref="Q9:R9"/>
    <mergeCell ref="S9:T9"/>
    <mergeCell ref="O8:P8"/>
    <mergeCell ref="Q8:R8"/>
    <mergeCell ref="S8:T8"/>
    <mergeCell ref="U8:V8"/>
    <mergeCell ref="W8:X8"/>
    <mergeCell ref="Y8:Z8"/>
    <mergeCell ref="W6:X6"/>
    <mergeCell ref="Y6:Z6"/>
    <mergeCell ref="AA6:AB6"/>
    <mergeCell ref="AC6:AD6"/>
    <mergeCell ref="A8:F8"/>
    <mergeCell ref="G8:H8"/>
    <mergeCell ref="I8:J8"/>
    <mergeCell ref="K8:L8"/>
    <mergeCell ref="M8:N8"/>
    <mergeCell ref="A6:F6"/>
    <mergeCell ref="G6:H6"/>
    <mergeCell ref="I6:J6"/>
    <mergeCell ref="K6:L6"/>
    <mergeCell ref="M6:N6"/>
    <mergeCell ref="O6:P6"/>
    <mergeCell ref="Q6:R6"/>
    <mergeCell ref="S6:T6"/>
    <mergeCell ref="U6:V6"/>
    <mergeCell ref="G4:J4"/>
    <mergeCell ref="K4:N4"/>
    <mergeCell ref="O4:R4"/>
    <mergeCell ref="S4:V4"/>
    <mergeCell ref="W4:Z4"/>
    <mergeCell ref="AA4:AD4"/>
    <mergeCell ref="A4:C4"/>
    <mergeCell ref="D4:F4"/>
    <mergeCell ref="A5:F5"/>
    <mergeCell ref="AA2:AB2"/>
    <mergeCell ref="AC2:AD2"/>
    <mergeCell ref="G3:J3"/>
    <mergeCell ref="K3:N3"/>
    <mergeCell ref="O3:R3"/>
    <mergeCell ref="S3:V3"/>
    <mergeCell ref="W3:Z3"/>
    <mergeCell ref="AA3:AD3"/>
    <mergeCell ref="A3:C3"/>
    <mergeCell ref="D3:F3"/>
    <mergeCell ref="AC1:AD1"/>
    <mergeCell ref="A2:F2"/>
    <mergeCell ref="G2:H2"/>
    <mergeCell ref="I2:J2"/>
    <mergeCell ref="K2:L2"/>
    <mergeCell ref="M2:N2"/>
    <mergeCell ref="O2:P2"/>
    <mergeCell ref="Q2:R2"/>
    <mergeCell ref="S2:T2"/>
    <mergeCell ref="U2:V2"/>
    <mergeCell ref="Q1:R1"/>
    <mergeCell ref="S1:T1"/>
    <mergeCell ref="U1:V1"/>
    <mergeCell ref="W1:X1"/>
    <mergeCell ref="Y1:Z1"/>
    <mergeCell ref="AA1:AB1"/>
    <mergeCell ref="A1:F1"/>
    <mergeCell ref="G1:H1"/>
    <mergeCell ref="I1:J1"/>
    <mergeCell ref="K1:L1"/>
    <mergeCell ref="M1:N1"/>
    <mergeCell ref="O1:P1"/>
    <mergeCell ref="W2:X2"/>
    <mergeCell ref="Y2:Z2"/>
    <mergeCell ref="AA44:AD44"/>
    <mergeCell ref="A44:F44"/>
    <mergeCell ref="A7:F7"/>
    <mergeCell ref="G7:H7"/>
    <mergeCell ref="I7:J7"/>
    <mergeCell ref="K7:L7"/>
    <mergeCell ref="M7:N7"/>
    <mergeCell ref="O7:P7"/>
    <mergeCell ref="Q7:R7"/>
    <mergeCell ref="S7:T7"/>
    <mergeCell ref="U7:V7"/>
    <mergeCell ref="W7:X7"/>
    <mergeCell ref="Y7:Z7"/>
    <mergeCell ref="AA7:AB7"/>
    <mergeCell ref="AC7:AD7"/>
    <mergeCell ref="G44:J44"/>
    <mergeCell ref="K44:N44"/>
    <mergeCell ref="O44:R44"/>
    <mergeCell ref="E40:F40"/>
    <mergeCell ref="S44:V44"/>
    <mergeCell ref="W44:Z44"/>
    <mergeCell ref="U9:V9"/>
    <mergeCell ref="W9:X9"/>
    <mergeCell ref="Y9:Z9"/>
    <mergeCell ref="A38:D40"/>
    <mergeCell ref="A41:D43"/>
    <mergeCell ref="E39:F39"/>
    <mergeCell ref="E38:F38"/>
    <mergeCell ref="G38:J40"/>
    <mergeCell ref="G41:J43"/>
    <mergeCell ref="E42:F42"/>
    <mergeCell ref="K38:N40"/>
    <mergeCell ref="O38:R40"/>
    <mergeCell ref="W38:Z40"/>
    <mergeCell ref="AA38:AD40"/>
    <mergeCell ref="AA41:AD43"/>
    <mergeCell ref="W41:Z43"/>
    <mergeCell ref="S41:V43"/>
    <mergeCell ref="O41:R43"/>
    <mergeCell ref="K41:N43"/>
    <mergeCell ref="E41:F41"/>
    <mergeCell ref="E43:F43"/>
    <mergeCell ref="S38:V40"/>
  </mergeCells>
  <dataValidations xWindow="1040" yWindow="259" count="3">
    <dataValidation type="whole" allowBlank="1" showInputMessage="1" showErrorMessage="1" sqref="G29:Z29 G21:AD21" xr:uid="{B75FD8FB-9C87-4700-B989-E684BE283AE2}">
      <formula1>0</formula1>
      <formula2>673</formula2>
    </dataValidation>
    <dataValidation allowBlank="1" showInputMessage="1" promptTitle="W-2 Payment Calculator linked" prompt="Excel will populate this value from the W-2 Payment Calculator." sqref="G9:J9 G6:G7 H6 J6 I6:I7 K7 M7 O7 Q7 S7 U7 W7 Y7 AA7 AC7" xr:uid="{D4089F48-B455-46C9-A4DC-8FFEE07BF475}"/>
    <dataValidation allowBlank="1" showInputMessage="1" promptTitle="W-2 Payment Calculator linked" prompt="Excel will populate this value from the W-2 Payment Calculator._x000a__x000a_To Override, enter the updated W-2 Participation Periods." sqref="G8:AD8" xr:uid="{A43FB323-0913-4266-9F78-B8C07448CF42}"/>
  </dataValidations>
  <printOptions horizontalCentered="1" verticalCentered="1"/>
  <pageMargins left="0.8" right="0.8" top="0.75" bottom="0.75" header="0.3" footer="0.3"/>
  <pageSetup scale="90" fitToHeight="0" orientation="portrait" blackAndWhite="1" r:id="rId1"/>
  <headerFooter>
    <oddHeader>&amp;C&amp;"Arial,Bold"&amp;14Wisconsin Works (W-2) Overpayment Worksheet
&amp;"Arial,Regular"&amp;8Personal Information you provide maybe used for secondary purposes [Privacy Law, s. 15.04 (1)(m). Wisconsin Statutes]</oddHeader>
  </headerFooter>
  <colBreaks count="5" manualBreakCount="5">
    <brk id="10" max="41" man="1"/>
    <brk id="14" max="1048575" man="1"/>
    <brk id="18" max="41" man="1"/>
    <brk id="22" max="41" man="1"/>
    <brk id="26" max="4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60CC2-64C2-46BC-8327-6424E5DFBB76}">
  <sheetPr codeName="Sheet7"/>
  <dimension ref="A1:AD47"/>
  <sheetViews>
    <sheetView showRuler="0" view="pageLayout" zoomScaleNormal="100" zoomScaleSheetLayoutView="100" workbookViewId="0">
      <selection activeCell="A2" sqref="A2:F2"/>
    </sheetView>
  </sheetViews>
  <sheetFormatPr defaultColWidth="6.85546875" defaultRowHeight="14.25" x14ac:dyDescent="0.2"/>
  <cols>
    <col min="1" max="2" width="3" style="218" customWidth="1"/>
    <col min="3" max="3" width="10.28515625" style="218" customWidth="1"/>
    <col min="4" max="4" width="8.7109375" style="218" customWidth="1"/>
    <col min="5" max="5" width="11.7109375" style="218" customWidth="1"/>
    <col min="6" max="30" width="11.42578125" style="218" customWidth="1"/>
    <col min="31" max="16384" width="6.85546875" style="218"/>
  </cols>
  <sheetData>
    <row r="1" spans="1:30" ht="15" customHeight="1" x14ac:dyDescent="0.2">
      <c r="A1" s="381" t="s">
        <v>197</v>
      </c>
      <c r="B1" s="381"/>
      <c r="C1" s="382"/>
      <c r="D1" s="382"/>
      <c r="E1" s="382"/>
      <c r="F1" s="382"/>
      <c r="G1" s="415" t="s">
        <v>193</v>
      </c>
      <c r="H1" s="415"/>
      <c r="I1" s="415" t="s">
        <v>9</v>
      </c>
      <c r="J1" s="416"/>
      <c r="K1" s="423" t="str">
        <f t="shared" ref="K1:M3" si="0">G1</f>
        <v>Worker Contact Info:</v>
      </c>
      <c r="L1" s="415"/>
      <c r="M1" s="415" t="str">
        <f t="shared" si="0"/>
        <v>Date:</v>
      </c>
      <c r="N1" s="416"/>
      <c r="O1" s="423" t="str">
        <f t="shared" ref="O1:Q3" si="1">G1</f>
        <v>Worker Contact Info:</v>
      </c>
      <c r="P1" s="415"/>
      <c r="Q1" s="415" t="str">
        <f t="shared" si="1"/>
        <v>Date:</v>
      </c>
      <c r="R1" s="416"/>
      <c r="S1" s="423" t="str">
        <f t="shared" ref="S1:U3" si="2">G1</f>
        <v>Worker Contact Info:</v>
      </c>
      <c r="T1" s="415"/>
      <c r="U1" s="415" t="str">
        <f t="shared" si="2"/>
        <v>Date:</v>
      </c>
      <c r="V1" s="416"/>
      <c r="W1" s="423" t="str">
        <f t="shared" ref="W1:Y3" si="3">G1</f>
        <v>Worker Contact Info:</v>
      </c>
      <c r="X1" s="415"/>
      <c r="Y1" s="415" t="str">
        <f t="shared" si="3"/>
        <v>Date:</v>
      </c>
      <c r="Z1" s="416"/>
      <c r="AA1" s="423" t="str">
        <f t="shared" ref="AA1:AC3" si="4">G1</f>
        <v>Worker Contact Info:</v>
      </c>
      <c r="AB1" s="415"/>
      <c r="AC1" s="415" t="str">
        <f t="shared" si="4"/>
        <v>Date:</v>
      </c>
      <c r="AD1" s="416"/>
    </row>
    <row r="2" spans="1:30" s="223" customFormat="1" ht="49.5" customHeight="1" x14ac:dyDescent="0.2">
      <c r="A2" s="417" t="s">
        <v>47</v>
      </c>
      <c r="B2" s="417"/>
      <c r="C2" s="418"/>
      <c r="D2" s="418"/>
      <c r="E2" s="418"/>
      <c r="F2" s="418"/>
      <c r="G2" s="419" t="s">
        <v>47</v>
      </c>
      <c r="H2" s="419"/>
      <c r="I2" s="418" t="s">
        <v>47</v>
      </c>
      <c r="J2" s="420"/>
      <c r="K2" s="421" t="s">
        <v>47</v>
      </c>
      <c r="L2" s="422"/>
      <c r="M2" s="418" t="s">
        <v>47</v>
      </c>
      <c r="N2" s="420"/>
      <c r="O2" s="421" t="s">
        <v>47</v>
      </c>
      <c r="P2" s="422"/>
      <c r="Q2" s="418" t="s">
        <v>47</v>
      </c>
      <c r="R2" s="420"/>
      <c r="S2" s="421" t="s">
        <v>47</v>
      </c>
      <c r="T2" s="422"/>
      <c r="U2" s="418" t="s">
        <v>47</v>
      </c>
      <c r="V2" s="420"/>
      <c r="W2" s="421" t="s">
        <v>47</v>
      </c>
      <c r="X2" s="422"/>
      <c r="Y2" s="418" t="s">
        <v>47</v>
      </c>
      <c r="Z2" s="420"/>
      <c r="AA2" s="421" t="s">
        <v>47</v>
      </c>
      <c r="AB2" s="422"/>
      <c r="AC2" s="418" t="s">
        <v>47</v>
      </c>
      <c r="AD2" s="420"/>
    </row>
    <row r="3" spans="1:30" ht="15" customHeight="1" x14ac:dyDescent="0.2">
      <c r="A3" s="426" t="s">
        <v>6</v>
      </c>
      <c r="B3" s="426"/>
      <c r="C3" s="427"/>
      <c r="D3" s="427" t="s">
        <v>279</v>
      </c>
      <c r="E3" s="427"/>
      <c r="F3" s="427"/>
      <c r="G3" s="371" t="s">
        <v>191</v>
      </c>
      <c r="H3" s="371"/>
      <c r="I3" s="371"/>
      <c r="J3" s="372"/>
      <c r="K3" s="423" t="str">
        <f t="shared" si="0"/>
        <v>W-2 Agency Contact Information:</v>
      </c>
      <c r="L3" s="415"/>
      <c r="M3" s="415"/>
      <c r="N3" s="416"/>
      <c r="O3" s="423" t="str">
        <f t="shared" si="1"/>
        <v>W-2 Agency Contact Information:</v>
      </c>
      <c r="P3" s="415"/>
      <c r="Q3" s="415"/>
      <c r="R3" s="416"/>
      <c r="S3" s="423" t="str">
        <f t="shared" si="2"/>
        <v>W-2 Agency Contact Information:</v>
      </c>
      <c r="T3" s="415"/>
      <c r="U3" s="415"/>
      <c r="V3" s="416"/>
      <c r="W3" s="423" t="str">
        <f t="shared" si="3"/>
        <v>W-2 Agency Contact Information:</v>
      </c>
      <c r="X3" s="415"/>
      <c r="Y3" s="415"/>
      <c r="Z3" s="416"/>
      <c r="AA3" s="423" t="str">
        <f t="shared" si="4"/>
        <v>W-2 Agency Contact Information:</v>
      </c>
      <c r="AB3" s="415"/>
      <c r="AC3" s="415"/>
      <c r="AD3" s="416"/>
    </row>
    <row r="4" spans="1:30" s="223" customFormat="1" ht="60.75" customHeight="1" x14ac:dyDescent="0.2">
      <c r="A4" s="417" t="s">
        <v>47</v>
      </c>
      <c r="B4" s="417"/>
      <c r="C4" s="418"/>
      <c r="D4" s="418" t="s">
        <v>47</v>
      </c>
      <c r="E4" s="418"/>
      <c r="F4" s="418"/>
      <c r="G4" s="419" t="s">
        <v>47</v>
      </c>
      <c r="H4" s="419"/>
      <c r="I4" s="419"/>
      <c r="J4" s="424"/>
      <c r="K4" s="421" t="str">
        <f>IF(G4="","",G4)</f>
        <v>Enter</v>
      </c>
      <c r="L4" s="422"/>
      <c r="M4" s="422"/>
      <c r="N4" s="425"/>
      <c r="O4" s="421" t="str">
        <f t="shared" ref="O4" si="5">IF(K4="","",K4)</f>
        <v>Enter</v>
      </c>
      <c r="P4" s="422"/>
      <c r="Q4" s="422"/>
      <c r="R4" s="425"/>
      <c r="S4" s="421" t="str">
        <f t="shared" ref="S4" si="6">IF(O4="","",O4)</f>
        <v>Enter</v>
      </c>
      <c r="T4" s="422"/>
      <c r="U4" s="422"/>
      <c r="V4" s="425"/>
      <c r="W4" s="421" t="str">
        <f t="shared" ref="W4" si="7">IF(S4="","",S4)</f>
        <v>Enter</v>
      </c>
      <c r="X4" s="422"/>
      <c r="Y4" s="422"/>
      <c r="Z4" s="425"/>
      <c r="AA4" s="421" t="str">
        <f t="shared" ref="AA4" si="8">IF(W4="","",W4)</f>
        <v>Enter</v>
      </c>
      <c r="AB4" s="422"/>
      <c r="AC4" s="422"/>
      <c r="AD4" s="425"/>
    </row>
    <row r="5" spans="1:30" ht="15" customHeight="1" x14ac:dyDescent="0.2">
      <c r="A5" s="428" t="s">
        <v>93</v>
      </c>
      <c r="B5" s="428"/>
      <c r="C5" s="429"/>
      <c r="D5" s="429"/>
      <c r="E5" s="429"/>
      <c r="F5" s="429"/>
      <c r="G5" s="254" t="s">
        <v>56</v>
      </c>
      <c r="H5" s="252" t="s">
        <v>57</v>
      </c>
      <c r="I5" s="254" t="s">
        <v>56</v>
      </c>
      <c r="J5" s="253" t="s">
        <v>57</v>
      </c>
      <c r="K5" s="255" t="s">
        <v>8</v>
      </c>
      <c r="L5" s="252" t="s">
        <v>4</v>
      </c>
      <c r="M5" s="254" t="s">
        <v>8</v>
      </c>
      <c r="N5" s="253" t="s">
        <v>57</v>
      </c>
      <c r="O5" s="255" t="s">
        <v>56</v>
      </c>
      <c r="P5" s="252" t="s">
        <v>57</v>
      </c>
      <c r="Q5" s="254" t="s">
        <v>56</v>
      </c>
      <c r="R5" s="253" t="s">
        <v>4</v>
      </c>
      <c r="S5" s="255" t="s">
        <v>56</v>
      </c>
      <c r="T5" s="252" t="s">
        <v>4</v>
      </c>
      <c r="U5" s="254" t="s">
        <v>8</v>
      </c>
      <c r="V5" s="253" t="s">
        <v>4</v>
      </c>
      <c r="W5" s="255" t="s">
        <v>8</v>
      </c>
      <c r="X5" s="252" t="s">
        <v>4</v>
      </c>
      <c r="Y5" s="254" t="s">
        <v>8</v>
      </c>
      <c r="Z5" s="253" t="s">
        <v>4</v>
      </c>
      <c r="AA5" s="255" t="s">
        <v>8</v>
      </c>
      <c r="AB5" s="252" t="s">
        <v>4</v>
      </c>
      <c r="AC5" s="254" t="s">
        <v>8</v>
      </c>
      <c r="AD5" s="253" t="s">
        <v>4</v>
      </c>
    </row>
    <row r="6" spans="1:30" ht="15.75" hidden="1" customHeight="1" x14ac:dyDescent="0.25">
      <c r="A6" s="434" t="s">
        <v>219</v>
      </c>
      <c r="B6" s="434"/>
      <c r="C6" s="435"/>
      <c r="D6" s="435"/>
      <c r="E6" s="435"/>
      <c r="F6" s="435"/>
      <c r="G6" s="432" t="str">
        <f>"_"&amp;G7</f>
        <v>_Select</v>
      </c>
      <c r="H6" s="433"/>
      <c r="I6" s="432" t="str">
        <f>"_"&amp;I7</f>
        <v>_Select</v>
      </c>
      <c r="J6" s="433"/>
      <c r="K6" s="432" t="str">
        <f t="shared" ref="K6" si="9">"_"&amp;K7</f>
        <v>_Select</v>
      </c>
      <c r="L6" s="433"/>
      <c r="M6" s="432" t="str">
        <f t="shared" ref="M6" si="10">"_"&amp;M7</f>
        <v>_Select</v>
      </c>
      <c r="N6" s="433"/>
      <c r="O6" s="432" t="str">
        <f t="shared" ref="O6" si="11">"_"&amp;O7</f>
        <v>_Select</v>
      </c>
      <c r="P6" s="433"/>
      <c r="Q6" s="432" t="str">
        <f t="shared" ref="Q6" si="12">"_"&amp;Q7</f>
        <v>_Select</v>
      </c>
      <c r="R6" s="433"/>
      <c r="S6" s="432" t="str">
        <f t="shared" ref="S6" si="13">"_"&amp;S7</f>
        <v>_Select</v>
      </c>
      <c r="T6" s="433"/>
      <c r="U6" s="432" t="str">
        <f t="shared" ref="U6" si="14">"_"&amp;U7</f>
        <v>_Select</v>
      </c>
      <c r="V6" s="433"/>
      <c r="W6" s="432" t="str">
        <f t="shared" ref="W6" si="15">"_"&amp;W7</f>
        <v>_Select</v>
      </c>
      <c r="X6" s="433"/>
      <c r="Y6" s="432" t="str">
        <f t="shared" ref="Y6" si="16">"_"&amp;Y7</f>
        <v>_Select</v>
      </c>
      <c r="Z6" s="433"/>
      <c r="AA6" s="432" t="str">
        <f t="shared" ref="AA6" si="17">"_"&amp;AA7</f>
        <v>_Select</v>
      </c>
      <c r="AB6" s="433"/>
      <c r="AC6" s="432" t="str">
        <f t="shared" ref="AC6" si="18">"_"&amp;AC7</f>
        <v>_Select</v>
      </c>
      <c r="AD6" s="433"/>
    </row>
    <row r="7" spans="1:30" ht="15.75" customHeight="1" x14ac:dyDescent="0.2">
      <c r="A7" s="428" t="s">
        <v>67</v>
      </c>
      <c r="B7" s="428"/>
      <c r="C7" s="429"/>
      <c r="D7" s="429"/>
      <c r="E7" s="429"/>
      <c r="F7" s="429"/>
      <c r="G7" s="430" t="s">
        <v>45</v>
      </c>
      <c r="H7" s="431"/>
      <c r="I7" s="430" t="s">
        <v>45</v>
      </c>
      <c r="J7" s="431"/>
      <c r="K7" s="430" t="s">
        <v>45</v>
      </c>
      <c r="L7" s="431"/>
      <c r="M7" s="430" t="s">
        <v>45</v>
      </c>
      <c r="N7" s="431"/>
      <c r="O7" s="430" t="s">
        <v>45</v>
      </c>
      <c r="P7" s="431"/>
      <c r="Q7" s="430" t="s">
        <v>45</v>
      </c>
      <c r="R7" s="431"/>
      <c r="S7" s="430" t="s">
        <v>45</v>
      </c>
      <c r="T7" s="431"/>
      <c r="U7" s="430" t="s">
        <v>45</v>
      </c>
      <c r="V7" s="431"/>
      <c r="W7" s="430" t="s">
        <v>45</v>
      </c>
      <c r="X7" s="431"/>
      <c r="Y7" s="430" t="s">
        <v>45</v>
      </c>
      <c r="Z7" s="431"/>
      <c r="AA7" s="430" t="s">
        <v>45</v>
      </c>
      <c r="AB7" s="431"/>
      <c r="AC7" s="430" t="s">
        <v>45</v>
      </c>
      <c r="AD7" s="431"/>
    </row>
    <row r="8" spans="1:30" ht="15" x14ac:dyDescent="0.2">
      <c r="A8" s="428" t="s">
        <v>43</v>
      </c>
      <c r="B8" s="428"/>
      <c r="C8" s="429"/>
      <c r="D8" s="429"/>
      <c r="E8" s="429"/>
      <c r="F8" s="429"/>
      <c r="G8" s="440" t="s">
        <v>45</v>
      </c>
      <c r="H8" s="439"/>
      <c r="I8" s="439" t="s">
        <v>45</v>
      </c>
      <c r="J8" s="437"/>
      <c r="K8" s="437" t="s">
        <v>45</v>
      </c>
      <c r="L8" s="438"/>
      <c r="M8" s="439" t="s">
        <v>45</v>
      </c>
      <c r="N8" s="437"/>
      <c r="O8" s="437" t="s">
        <v>45</v>
      </c>
      <c r="P8" s="438"/>
      <c r="Q8" s="439" t="s">
        <v>45</v>
      </c>
      <c r="R8" s="437"/>
      <c r="S8" s="437" t="s">
        <v>45</v>
      </c>
      <c r="T8" s="438"/>
      <c r="U8" s="439" t="s">
        <v>45</v>
      </c>
      <c r="V8" s="437"/>
      <c r="W8" s="437" t="s">
        <v>45</v>
      </c>
      <c r="X8" s="438"/>
      <c r="Y8" s="439" t="s">
        <v>45</v>
      </c>
      <c r="Z8" s="437"/>
      <c r="AA8" s="437" t="s">
        <v>45</v>
      </c>
      <c r="AB8" s="438"/>
      <c r="AC8" s="439" t="s">
        <v>45</v>
      </c>
      <c r="AD8" s="437"/>
    </row>
    <row r="9" spans="1:30" ht="15" x14ac:dyDescent="0.2">
      <c r="A9" s="428" t="s">
        <v>44</v>
      </c>
      <c r="B9" s="428"/>
      <c r="C9" s="429"/>
      <c r="D9" s="429"/>
      <c r="E9" s="429"/>
      <c r="F9" s="429"/>
      <c r="G9" s="430"/>
      <c r="H9" s="430"/>
      <c r="I9" s="430"/>
      <c r="J9" s="431"/>
      <c r="K9" s="436"/>
      <c r="L9" s="430"/>
      <c r="M9" s="430"/>
      <c r="N9" s="431"/>
      <c r="O9" s="436"/>
      <c r="P9" s="430"/>
      <c r="Q9" s="430"/>
      <c r="R9" s="431"/>
      <c r="S9" s="436"/>
      <c r="T9" s="430"/>
      <c r="U9" s="430"/>
      <c r="V9" s="431"/>
      <c r="W9" s="436"/>
      <c r="X9" s="430"/>
      <c r="Y9" s="430"/>
      <c r="Z9" s="431"/>
      <c r="AA9" s="436"/>
      <c r="AB9" s="430"/>
      <c r="AC9" s="430"/>
      <c r="AD9" s="431"/>
    </row>
    <row r="10" spans="1:30" ht="15" x14ac:dyDescent="0.2">
      <c r="A10" s="428" t="s">
        <v>118</v>
      </c>
      <c r="B10" s="428"/>
      <c r="C10" s="429"/>
      <c r="D10" s="429"/>
      <c r="E10" s="429"/>
      <c r="F10" s="429"/>
      <c r="G10" s="224" t="s">
        <v>45</v>
      </c>
      <c r="H10" s="225" t="s">
        <v>45</v>
      </c>
      <c r="I10" s="224" t="s">
        <v>45</v>
      </c>
      <c r="J10" s="264" t="s">
        <v>45</v>
      </c>
      <c r="K10" s="263" t="s">
        <v>45</v>
      </c>
      <c r="L10" s="225" t="s">
        <v>45</v>
      </c>
      <c r="M10" s="224" t="s">
        <v>45</v>
      </c>
      <c r="N10" s="264" t="s">
        <v>45</v>
      </c>
      <c r="O10" s="263" t="s">
        <v>45</v>
      </c>
      <c r="P10" s="225" t="s">
        <v>45</v>
      </c>
      <c r="Q10" s="224" t="s">
        <v>45</v>
      </c>
      <c r="R10" s="264" t="s">
        <v>45</v>
      </c>
      <c r="S10" s="263" t="s">
        <v>45</v>
      </c>
      <c r="T10" s="225" t="s">
        <v>45</v>
      </c>
      <c r="U10" s="224" t="s">
        <v>45</v>
      </c>
      <c r="V10" s="264" t="s">
        <v>45</v>
      </c>
      <c r="W10" s="263" t="s">
        <v>45</v>
      </c>
      <c r="X10" s="225" t="s">
        <v>45</v>
      </c>
      <c r="Y10" s="224" t="s">
        <v>45</v>
      </c>
      <c r="Z10" s="264" t="s">
        <v>45</v>
      </c>
      <c r="AA10" s="263" t="s">
        <v>45</v>
      </c>
      <c r="AB10" s="225" t="s">
        <v>45</v>
      </c>
      <c r="AC10" s="224" t="s">
        <v>45</v>
      </c>
      <c r="AD10" s="264" t="s">
        <v>45</v>
      </c>
    </row>
    <row r="11" spans="1:30" ht="15" x14ac:dyDescent="0.2">
      <c r="A11" s="213">
        <v>1</v>
      </c>
      <c r="B11" s="291"/>
      <c r="C11" s="441" t="s">
        <v>46</v>
      </c>
      <c r="D11" s="442"/>
      <c r="E11" s="442"/>
      <c r="F11" s="442"/>
      <c r="G11" s="256" t="s">
        <v>47</v>
      </c>
      <c r="H11" s="257" t="s">
        <v>47</v>
      </c>
      <c r="I11" s="256" t="s">
        <v>47</v>
      </c>
      <c r="J11" s="258" t="s">
        <v>47</v>
      </c>
      <c r="K11" s="259" t="s">
        <v>47</v>
      </c>
      <c r="L11" s="257" t="s">
        <v>47</v>
      </c>
      <c r="M11" s="256" t="s">
        <v>47</v>
      </c>
      <c r="N11" s="258" t="s">
        <v>47</v>
      </c>
      <c r="O11" s="259" t="s">
        <v>47</v>
      </c>
      <c r="P11" s="257" t="s">
        <v>47</v>
      </c>
      <c r="Q11" s="256" t="s">
        <v>47</v>
      </c>
      <c r="R11" s="258" t="s">
        <v>47</v>
      </c>
      <c r="S11" s="259" t="s">
        <v>47</v>
      </c>
      <c r="T11" s="257" t="s">
        <v>47</v>
      </c>
      <c r="U11" s="256" t="s">
        <v>47</v>
      </c>
      <c r="V11" s="258" t="s">
        <v>47</v>
      </c>
      <c r="W11" s="259" t="s">
        <v>47</v>
      </c>
      <c r="X11" s="257" t="s">
        <v>47</v>
      </c>
      <c r="Y11" s="256" t="s">
        <v>47</v>
      </c>
      <c r="Z11" s="258" t="s">
        <v>47</v>
      </c>
      <c r="AA11" s="259" t="s">
        <v>47</v>
      </c>
      <c r="AB11" s="257" t="s">
        <v>47</v>
      </c>
      <c r="AC11" s="256" t="s">
        <v>47</v>
      </c>
      <c r="AD11" s="258" t="s">
        <v>47</v>
      </c>
    </row>
    <row r="12" spans="1:30" ht="15" x14ac:dyDescent="0.2">
      <c r="A12" s="213">
        <v>2</v>
      </c>
      <c r="B12" s="291" t="s">
        <v>220</v>
      </c>
      <c r="C12" s="441" t="s">
        <v>223</v>
      </c>
      <c r="D12" s="442"/>
      <c r="E12" s="442"/>
      <c r="F12" s="442"/>
      <c r="G12" s="256" t="s">
        <v>47</v>
      </c>
      <c r="H12" s="257" t="s">
        <v>47</v>
      </c>
      <c r="I12" s="256" t="s">
        <v>47</v>
      </c>
      <c r="J12" s="258" t="s">
        <v>47</v>
      </c>
      <c r="K12" s="259" t="s">
        <v>47</v>
      </c>
      <c r="L12" s="257" t="s">
        <v>47</v>
      </c>
      <c r="M12" s="256" t="s">
        <v>47</v>
      </c>
      <c r="N12" s="258" t="s">
        <v>47</v>
      </c>
      <c r="O12" s="259" t="s">
        <v>47</v>
      </c>
      <c r="P12" s="257" t="s">
        <v>47</v>
      </c>
      <c r="Q12" s="256" t="s">
        <v>47</v>
      </c>
      <c r="R12" s="258" t="s">
        <v>47</v>
      </c>
      <c r="S12" s="259" t="s">
        <v>47</v>
      </c>
      <c r="T12" s="257" t="s">
        <v>47</v>
      </c>
      <c r="U12" s="256" t="s">
        <v>47</v>
      </c>
      <c r="V12" s="258" t="s">
        <v>47</v>
      </c>
      <c r="W12" s="259" t="s">
        <v>47</v>
      </c>
      <c r="X12" s="257" t="s">
        <v>47</v>
      </c>
      <c r="Y12" s="256" t="s">
        <v>47</v>
      </c>
      <c r="Z12" s="258" t="s">
        <v>47</v>
      </c>
      <c r="AA12" s="259" t="s">
        <v>47</v>
      </c>
      <c r="AB12" s="257" t="s">
        <v>47</v>
      </c>
      <c r="AC12" s="256" t="s">
        <v>47</v>
      </c>
      <c r="AD12" s="258" t="s">
        <v>47</v>
      </c>
    </row>
    <row r="13" spans="1:30" ht="15" x14ac:dyDescent="0.25">
      <c r="A13" s="213">
        <v>3</v>
      </c>
      <c r="B13" s="291" t="s">
        <v>221</v>
      </c>
      <c r="C13" s="443" t="s">
        <v>224</v>
      </c>
      <c r="D13" s="444"/>
      <c r="E13" s="444"/>
      <c r="F13" s="444"/>
      <c r="G13" s="260" t="str">
        <f>IF(G11="Enter","",SUM(G11:G12))</f>
        <v/>
      </c>
      <c r="H13" s="248" t="str">
        <f>IF(H11="Enter","",SUM(H11:H12))</f>
        <v/>
      </c>
      <c r="I13" s="260" t="str">
        <f t="shared" ref="I13:AD13" si="19">IF(I11="Enter","",SUM(I11:I12))</f>
        <v/>
      </c>
      <c r="J13" s="250" t="str">
        <f t="shared" si="19"/>
        <v/>
      </c>
      <c r="K13" s="261" t="str">
        <f t="shared" si="19"/>
        <v/>
      </c>
      <c r="L13" s="248" t="str">
        <f t="shared" si="19"/>
        <v/>
      </c>
      <c r="M13" s="260" t="str">
        <f t="shared" si="19"/>
        <v/>
      </c>
      <c r="N13" s="250" t="str">
        <f t="shared" si="19"/>
        <v/>
      </c>
      <c r="O13" s="261" t="str">
        <f t="shared" si="19"/>
        <v/>
      </c>
      <c r="P13" s="248" t="str">
        <f t="shared" si="19"/>
        <v/>
      </c>
      <c r="Q13" s="260" t="str">
        <f t="shared" si="19"/>
        <v/>
      </c>
      <c r="R13" s="250" t="str">
        <f t="shared" si="19"/>
        <v/>
      </c>
      <c r="S13" s="261" t="str">
        <f t="shared" si="19"/>
        <v/>
      </c>
      <c r="T13" s="248" t="str">
        <f t="shared" si="19"/>
        <v/>
      </c>
      <c r="U13" s="260" t="str">
        <f t="shared" si="19"/>
        <v/>
      </c>
      <c r="V13" s="250" t="str">
        <f t="shared" si="19"/>
        <v/>
      </c>
      <c r="W13" s="261" t="str">
        <f t="shared" si="19"/>
        <v/>
      </c>
      <c r="X13" s="248" t="str">
        <f t="shared" si="19"/>
        <v/>
      </c>
      <c r="Y13" s="260" t="str">
        <f t="shared" si="19"/>
        <v/>
      </c>
      <c r="Z13" s="250" t="str">
        <f t="shared" si="19"/>
        <v/>
      </c>
      <c r="AA13" s="261" t="str">
        <f t="shared" si="19"/>
        <v/>
      </c>
      <c r="AB13" s="248" t="str">
        <f t="shared" si="19"/>
        <v/>
      </c>
      <c r="AC13" s="260" t="str">
        <f t="shared" si="19"/>
        <v/>
      </c>
      <c r="AD13" s="250" t="str">
        <f t="shared" si="19"/>
        <v/>
      </c>
    </row>
    <row r="14" spans="1:30" ht="15" x14ac:dyDescent="0.2">
      <c r="A14" s="433">
        <v>4</v>
      </c>
      <c r="B14" s="287"/>
      <c r="C14" s="441" t="s">
        <v>49</v>
      </c>
      <c r="D14" s="442"/>
      <c r="E14" s="442"/>
      <c r="F14" s="442"/>
      <c r="G14" s="260">
        <v>2500</v>
      </c>
      <c r="H14" s="248">
        <v>2500</v>
      </c>
      <c r="I14" s="260">
        <v>2500</v>
      </c>
      <c r="J14" s="250">
        <v>2500</v>
      </c>
      <c r="K14" s="261">
        <v>2500</v>
      </c>
      <c r="L14" s="248">
        <v>2500</v>
      </c>
      <c r="M14" s="260">
        <v>2500</v>
      </c>
      <c r="N14" s="250">
        <v>2500</v>
      </c>
      <c r="O14" s="261">
        <v>2500</v>
      </c>
      <c r="P14" s="248">
        <v>2500</v>
      </c>
      <c r="Q14" s="260">
        <v>2500</v>
      </c>
      <c r="R14" s="250">
        <v>2500</v>
      </c>
      <c r="S14" s="261">
        <v>2500</v>
      </c>
      <c r="T14" s="248">
        <v>2500</v>
      </c>
      <c r="U14" s="260">
        <v>2500</v>
      </c>
      <c r="V14" s="250">
        <v>2500</v>
      </c>
      <c r="W14" s="261">
        <v>2500</v>
      </c>
      <c r="X14" s="248">
        <v>2500</v>
      </c>
      <c r="Y14" s="260">
        <v>2500</v>
      </c>
      <c r="Z14" s="250">
        <v>2500</v>
      </c>
      <c r="AA14" s="261">
        <v>2500</v>
      </c>
      <c r="AB14" s="248">
        <v>2500</v>
      </c>
      <c r="AC14" s="260">
        <v>2500</v>
      </c>
      <c r="AD14" s="250">
        <v>2500</v>
      </c>
    </row>
    <row r="15" spans="1:30" ht="15" x14ac:dyDescent="0.2">
      <c r="A15" s="433"/>
      <c r="B15" s="287"/>
      <c r="C15" s="441" t="s">
        <v>50</v>
      </c>
      <c r="D15" s="442"/>
      <c r="E15" s="442"/>
      <c r="F15" s="442"/>
      <c r="G15" s="214" t="str">
        <f t="shared" ref="G15:H15" si="20">IF(G13&gt;G14,"Fail","Pass")</f>
        <v>Fail</v>
      </c>
      <c r="H15" s="215" t="str">
        <f t="shared" si="20"/>
        <v>Fail</v>
      </c>
      <c r="I15" s="214" t="str">
        <f t="shared" ref="I15:AD15" si="21">IF(I13&gt;I14,"Fail","Pass")</f>
        <v>Fail</v>
      </c>
      <c r="J15" s="216" t="str">
        <f t="shared" si="21"/>
        <v>Fail</v>
      </c>
      <c r="K15" s="217" t="str">
        <f t="shared" si="21"/>
        <v>Fail</v>
      </c>
      <c r="L15" s="215" t="str">
        <f t="shared" si="21"/>
        <v>Fail</v>
      </c>
      <c r="M15" s="214" t="str">
        <f t="shared" si="21"/>
        <v>Fail</v>
      </c>
      <c r="N15" s="216" t="str">
        <f t="shared" si="21"/>
        <v>Fail</v>
      </c>
      <c r="O15" s="217" t="str">
        <f t="shared" si="21"/>
        <v>Fail</v>
      </c>
      <c r="P15" s="215" t="str">
        <f t="shared" si="21"/>
        <v>Fail</v>
      </c>
      <c r="Q15" s="214" t="str">
        <f t="shared" si="21"/>
        <v>Fail</v>
      </c>
      <c r="R15" s="216" t="str">
        <f t="shared" si="21"/>
        <v>Fail</v>
      </c>
      <c r="S15" s="217" t="str">
        <f t="shared" si="21"/>
        <v>Fail</v>
      </c>
      <c r="T15" s="215" t="str">
        <f t="shared" si="21"/>
        <v>Fail</v>
      </c>
      <c r="U15" s="214" t="str">
        <f t="shared" si="21"/>
        <v>Fail</v>
      </c>
      <c r="V15" s="216" t="str">
        <f t="shared" si="21"/>
        <v>Fail</v>
      </c>
      <c r="W15" s="217" t="str">
        <f t="shared" si="21"/>
        <v>Fail</v>
      </c>
      <c r="X15" s="215" t="str">
        <f t="shared" si="21"/>
        <v>Fail</v>
      </c>
      <c r="Y15" s="214" t="str">
        <f t="shared" si="21"/>
        <v>Fail</v>
      </c>
      <c r="Z15" s="216" t="str">
        <f t="shared" si="21"/>
        <v>Fail</v>
      </c>
      <c r="AA15" s="217" t="str">
        <f t="shared" si="21"/>
        <v>Fail</v>
      </c>
      <c r="AB15" s="215" t="str">
        <f t="shared" si="21"/>
        <v>Fail</v>
      </c>
      <c r="AC15" s="214" t="str">
        <f t="shared" si="21"/>
        <v>Fail</v>
      </c>
      <c r="AD15" s="216" t="str">
        <f t="shared" si="21"/>
        <v>Fail</v>
      </c>
    </row>
    <row r="16" spans="1:30" ht="15" x14ac:dyDescent="0.2">
      <c r="A16" s="213">
        <v>5</v>
      </c>
      <c r="B16" s="291"/>
      <c r="C16" s="441" t="s">
        <v>51</v>
      </c>
      <c r="D16" s="442"/>
      <c r="E16" s="442"/>
      <c r="F16" s="442"/>
      <c r="G16" s="256" t="s">
        <v>47</v>
      </c>
      <c r="H16" s="257" t="s">
        <v>47</v>
      </c>
      <c r="I16" s="256" t="s">
        <v>47</v>
      </c>
      <c r="J16" s="258" t="s">
        <v>47</v>
      </c>
      <c r="K16" s="259" t="s">
        <v>47</v>
      </c>
      <c r="L16" s="257" t="s">
        <v>47</v>
      </c>
      <c r="M16" s="256" t="s">
        <v>47</v>
      </c>
      <c r="N16" s="258" t="s">
        <v>47</v>
      </c>
      <c r="O16" s="259" t="s">
        <v>47</v>
      </c>
      <c r="P16" s="257" t="s">
        <v>47</v>
      </c>
      <c r="Q16" s="256" t="s">
        <v>47</v>
      </c>
      <c r="R16" s="258" t="s">
        <v>47</v>
      </c>
      <c r="S16" s="259" t="s">
        <v>47</v>
      </c>
      <c r="T16" s="257" t="s">
        <v>47</v>
      </c>
      <c r="U16" s="256" t="s">
        <v>47</v>
      </c>
      <c r="V16" s="258" t="s">
        <v>47</v>
      </c>
      <c r="W16" s="259" t="s">
        <v>47</v>
      </c>
      <c r="X16" s="257" t="s">
        <v>47</v>
      </c>
      <c r="Y16" s="256" t="s">
        <v>47</v>
      </c>
      <c r="Z16" s="258" t="s">
        <v>47</v>
      </c>
      <c r="AA16" s="259" t="s">
        <v>47</v>
      </c>
      <c r="AB16" s="257" t="s">
        <v>47</v>
      </c>
      <c r="AC16" s="256" t="s">
        <v>47</v>
      </c>
      <c r="AD16" s="258" t="s">
        <v>47</v>
      </c>
    </row>
    <row r="17" spans="1:30" ht="15" x14ac:dyDescent="0.2">
      <c r="A17" s="213">
        <v>6</v>
      </c>
      <c r="B17" s="291" t="s">
        <v>220</v>
      </c>
      <c r="C17" s="441" t="s">
        <v>225</v>
      </c>
      <c r="D17" s="442"/>
      <c r="E17" s="442"/>
      <c r="F17" s="442"/>
      <c r="G17" s="256" t="s">
        <v>47</v>
      </c>
      <c r="H17" s="257" t="s">
        <v>47</v>
      </c>
      <c r="I17" s="256" t="s">
        <v>47</v>
      </c>
      <c r="J17" s="258" t="s">
        <v>47</v>
      </c>
      <c r="K17" s="259" t="s">
        <v>47</v>
      </c>
      <c r="L17" s="257" t="s">
        <v>47</v>
      </c>
      <c r="M17" s="256" t="s">
        <v>47</v>
      </c>
      <c r="N17" s="258" t="s">
        <v>47</v>
      </c>
      <c r="O17" s="259" t="s">
        <v>47</v>
      </c>
      <c r="P17" s="257" t="s">
        <v>47</v>
      </c>
      <c r="Q17" s="256" t="s">
        <v>47</v>
      </c>
      <c r="R17" s="258" t="s">
        <v>47</v>
      </c>
      <c r="S17" s="259" t="s">
        <v>47</v>
      </c>
      <c r="T17" s="257" t="s">
        <v>47</v>
      </c>
      <c r="U17" s="256" t="s">
        <v>47</v>
      </c>
      <c r="V17" s="258" t="s">
        <v>47</v>
      </c>
      <c r="W17" s="259" t="s">
        <v>47</v>
      </c>
      <c r="X17" s="257" t="s">
        <v>47</v>
      </c>
      <c r="Y17" s="256" t="s">
        <v>47</v>
      </c>
      <c r="Z17" s="258" t="s">
        <v>47</v>
      </c>
      <c r="AA17" s="259" t="s">
        <v>47</v>
      </c>
      <c r="AB17" s="257" t="s">
        <v>47</v>
      </c>
      <c r="AC17" s="256" t="s">
        <v>47</v>
      </c>
      <c r="AD17" s="258" t="s">
        <v>47</v>
      </c>
    </row>
    <row r="18" spans="1:30" ht="15" x14ac:dyDescent="0.25">
      <c r="A18" s="213">
        <v>7</v>
      </c>
      <c r="B18" s="292" t="s">
        <v>221</v>
      </c>
      <c r="C18" s="443" t="s">
        <v>226</v>
      </c>
      <c r="D18" s="444"/>
      <c r="E18" s="444"/>
      <c r="F18" s="444"/>
      <c r="G18" s="260" t="str">
        <f>IF(G16="Enter","",SUM(G16:G17))</f>
        <v/>
      </c>
      <c r="H18" s="248" t="str">
        <f>IF(H16="Enter","",SUM(H16:H17))</f>
        <v/>
      </c>
      <c r="I18" s="260" t="str">
        <f t="shared" ref="I18:AD18" si="22">IF(I16="Enter","",SUM(I16:I17))</f>
        <v/>
      </c>
      <c r="J18" s="262" t="str">
        <f t="shared" si="22"/>
        <v/>
      </c>
      <c r="K18" s="261" t="str">
        <f t="shared" si="22"/>
        <v/>
      </c>
      <c r="L18" s="248" t="str">
        <f t="shared" si="22"/>
        <v/>
      </c>
      <c r="M18" s="260" t="str">
        <f t="shared" si="22"/>
        <v/>
      </c>
      <c r="N18" s="262" t="str">
        <f t="shared" si="22"/>
        <v/>
      </c>
      <c r="O18" s="261" t="str">
        <f t="shared" si="22"/>
        <v/>
      </c>
      <c r="P18" s="248" t="str">
        <f t="shared" si="22"/>
        <v/>
      </c>
      <c r="Q18" s="260" t="str">
        <f t="shared" si="22"/>
        <v/>
      </c>
      <c r="R18" s="250" t="str">
        <f t="shared" si="22"/>
        <v/>
      </c>
      <c r="S18" s="261" t="str">
        <f t="shared" si="22"/>
        <v/>
      </c>
      <c r="T18" s="248" t="str">
        <f t="shared" si="22"/>
        <v/>
      </c>
      <c r="U18" s="260" t="str">
        <f t="shared" si="22"/>
        <v/>
      </c>
      <c r="V18" s="250" t="str">
        <f t="shared" si="22"/>
        <v/>
      </c>
      <c r="W18" s="261" t="str">
        <f t="shared" si="22"/>
        <v/>
      </c>
      <c r="X18" s="248" t="str">
        <f t="shared" si="22"/>
        <v/>
      </c>
      <c r="Y18" s="260" t="str">
        <f t="shared" si="22"/>
        <v/>
      </c>
      <c r="Z18" s="250" t="str">
        <f t="shared" si="22"/>
        <v/>
      </c>
      <c r="AA18" s="261" t="str">
        <f t="shared" si="22"/>
        <v/>
      </c>
      <c r="AB18" s="248" t="str">
        <f t="shared" si="22"/>
        <v/>
      </c>
      <c r="AC18" s="260" t="str">
        <f t="shared" si="22"/>
        <v/>
      </c>
      <c r="AD18" s="250" t="str">
        <f t="shared" si="22"/>
        <v/>
      </c>
    </row>
    <row r="19" spans="1:30" ht="15" x14ac:dyDescent="0.2">
      <c r="A19" s="445">
        <v>8</v>
      </c>
      <c r="B19" s="446"/>
      <c r="C19" s="441" t="s">
        <v>53</v>
      </c>
      <c r="D19" s="442"/>
      <c r="E19" s="442"/>
      <c r="F19" s="442"/>
      <c r="G19" s="260" t="str">
        <f>IF(G10="Select","",VLOOKUP(G6&amp;G10,Worksheet_Print_18_19,4,0))</f>
        <v/>
      </c>
      <c r="H19" s="248" t="str">
        <f>IF(H10="Select","",VLOOKUP(G6&amp;H10,Worksheet_Print_18_19,4,0))</f>
        <v/>
      </c>
      <c r="I19" s="260" t="str">
        <f>IF(I10="Select","",VLOOKUP(I6&amp;I10,Worksheet_Print_18_19,4,0))</f>
        <v/>
      </c>
      <c r="J19" s="288" t="str">
        <f>IF(J10="Select","",VLOOKUP(I6&amp;J10,Worksheet_Print_18_19,4,0))</f>
        <v/>
      </c>
      <c r="K19" s="261" t="str">
        <f>IF(K10="Select","",VLOOKUP(K6&amp;K10,Worksheet_Print_18_19,4,0))</f>
        <v/>
      </c>
      <c r="L19" s="277" t="str">
        <f>IF(L10="Select","",VLOOKUP(K6&amp;L10,Worksheet_Print_18_19,4,0))</f>
        <v/>
      </c>
      <c r="M19" s="260" t="str">
        <f>IF(M10="Select","",VLOOKUP(M6&amp;M10,Worksheet_Print_18_19,4,0))</f>
        <v/>
      </c>
      <c r="N19" s="288" t="str">
        <f>IF(N10="Select","",VLOOKUP(M6&amp;N10,Worksheet_Print_18_19,4,0))</f>
        <v/>
      </c>
      <c r="O19" s="261" t="str">
        <f>IF(O10="Select","",VLOOKUP(O6&amp;O10,Worksheet_Print_18_19,4,0))</f>
        <v/>
      </c>
      <c r="P19" s="277" t="str">
        <f>IF(P10="Select","",VLOOKUP(O6&amp;P10,Worksheet_Print_18_19,4,0))</f>
        <v/>
      </c>
      <c r="Q19" s="260" t="str">
        <f>IF(Q10="Select","",VLOOKUP(Q6&amp;Q10,Worksheet_Print_18_19,4,0))</f>
        <v/>
      </c>
      <c r="R19" s="288" t="str">
        <f>IF(R10="Select","",VLOOKUP(Q6&amp;R10,Worksheet_Print_18_19,4,0))</f>
        <v/>
      </c>
      <c r="S19" s="261" t="str">
        <f>IF(S10="Select","",VLOOKUP(S6&amp;S10,Worksheet_Print_18_19,4,0))</f>
        <v/>
      </c>
      <c r="T19" s="277" t="str">
        <f>IF(T10="Select","",VLOOKUP(S6&amp;T10,Worksheet_Print_18_19,4,0))</f>
        <v/>
      </c>
      <c r="U19" s="260" t="str">
        <f>IF(U10="Select","",VLOOKUP(U6&amp;U10,Worksheet_Print_18_19,4,0))</f>
        <v/>
      </c>
      <c r="V19" s="288" t="str">
        <f>IF(V10="Select","",VLOOKUP(U6&amp;V10,Worksheet_Print_18_19,4,0))</f>
        <v/>
      </c>
      <c r="W19" s="261" t="str">
        <f>IF(W10="Select","",VLOOKUP(W6&amp;W10,Worksheet_Print_18_19,4,0))</f>
        <v/>
      </c>
      <c r="X19" s="277" t="str">
        <f>IF(X10="Select","",VLOOKUP(W6&amp;X10,Worksheet_Print_18_19,4,0))</f>
        <v/>
      </c>
      <c r="Y19" s="260" t="str">
        <f>IF(Y10="Select","",VLOOKUP(Y6&amp;Y10,Worksheet_Print_18_19,4,0))</f>
        <v/>
      </c>
      <c r="Z19" s="288" t="str">
        <f>IF(Z10="Select","",VLOOKUP(Y6&amp;Z10,Worksheet_Print_18_19,4,0))</f>
        <v/>
      </c>
      <c r="AA19" s="261" t="str">
        <f>IF(AA10="Select","",VLOOKUP(AA6&amp;AA10,Worksheet_Print_18_19,4,0))</f>
        <v/>
      </c>
      <c r="AB19" s="277" t="str">
        <f>IF(AB10="Select","",VLOOKUP(AA6&amp;AB10,Worksheet_Print_18_19,4,0))</f>
        <v/>
      </c>
      <c r="AC19" s="260" t="str">
        <f>IF(AC10="Select","",VLOOKUP(AC6&amp;AC10,Worksheet_Print_18_19,4,0))</f>
        <v/>
      </c>
      <c r="AD19" s="288" t="str">
        <f>IF(AD10="Select","",VLOOKUP(AC6&amp;AD10,Worksheet_Print_18_19,4,0))</f>
        <v/>
      </c>
    </row>
    <row r="20" spans="1:30" ht="15" x14ac:dyDescent="0.2">
      <c r="A20" s="445"/>
      <c r="B20" s="447"/>
      <c r="C20" s="441" t="s">
        <v>54</v>
      </c>
      <c r="D20" s="442"/>
      <c r="E20" s="442"/>
      <c r="F20" s="442"/>
      <c r="G20" s="214" t="str">
        <f>IF(G19="","",IF(G18&lt;=G19,"Pass","Fail"))</f>
        <v/>
      </c>
      <c r="H20" s="215" t="str">
        <f>IF(H19="","",IF(H18&lt;=H19,"Pass","Fail"))</f>
        <v/>
      </c>
      <c r="I20" s="214" t="str">
        <f t="shared" ref="I20:AD20" si="23">IF(I19="","",IF(I18&lt;=I19,"Pass","Fail"))</f>
        <v/>
      </c>
      <c r="J20" s="226" t="str">
        <f t="shared" si="23"/>
        <v/>
      </c>
      <c r="K20" s="217" t="str">
        <f t="shared" si="23"/>
        <v/>
      </c>
      <c r="L20" s="215" t="str">
        <f t="shared" si="23"/>
        <v/>
      </c>
      <c r="M20" s="214" t="str">
        <f t="shared" si="23"/>
        <v/>
      </c>
      <c r="N20" s="226" t="str">
        <f t="shared" si="23"/>
        <v/>
      </c>
      <c r="O20" s="217" t="str">
        <f t="shared" si="23"/>
        <v/>
      </c>
      <c r="P20" s="215" t="str">
        <f t="shared" si="23"/>
        <v/>
      </c>
      <c r="Q20" s="214" t="str">
        <f t="shared" si="23"/>
        <v/>
      </c>
      <c r="R20" s="216" t="str">
        <f t="shared" si="23"/>
        <v/>
      </c>
      <c r="S20" s="217" t="str">
        <f t="shared" si="23"/>
        <v/>
      </c>
      <c r="T20" s="215" t="str">
        <f t="shared" si="23"/>
        <v/>
      </c>
      <c r="U20" s="214" t="str">
        <f t="shared" si="23"/>
        <v/>
      </c>
      <c r="V20" s="216" t="str">
        <f t="shared" si="23"/>
        <v/>
      </c>
      <c r="W20" s="217" t="str">
        <f t="shared" si="23"/>
        <v/>
      </c>
      <c r="X20" s="215" t="str">
        <f t="shared" si="23"/>
        <v/>
      </c>
      <c r="Y20" s="214" t="str">
        <f t="shared" si="23"/>
        <v/>
      </c>
      <c r="Z20" s="216" t="str">
        <f t="shared" si="23"/>
        <v/>
      </c>
      <c r="AA20" s="217" t="str">
        <f t="shared" si="23"/>
        <v/>
      </c>
      <c r="AB20" s="215" t="str">
        <f t="shared" si="23"/>
        <v/>
      </c>
      <c r="AC20" s="214" t="str">
        <f t="shared" si="23"/>
        <v/>
      </c>
      <c r="AD20" s="216" t="str">
        <f t="shared" si="23"/>
        <v/>
      </c>
    </row>
    <row r="21" spans="1:30" ht="15" x14ac:dyDescent="0.25">
      <c r="A21" s="213">
        <v>9</v>
      </c>
      <c r="B21" s="293"/>
      <c r="C21" s="443" t="s">
        <v>94</v>
      </c>
      <c r="D21" s="444"/>
      <c r="E21" s="444"/>
      <c r="F21" s="444"/>
      <c r="G21" s="256" t="s">
        <v>47</v>
      </c>
      <c r="H21" s="257" t="s">
        <v>47</v>
      </c>
      <c r="I21" s="256" t="s">
        <v>47</v>
      </c>
      <c r="J21" s="258" t="s">
        <v>47</v>
      </c>
      <c r="K21" s="259" t="s">
        <v>47</v>
      </c>
      <c r="L21" s="257" t="s">
        <v>47</v>
      </c>
      <c r="M21" s="256" t="s">
        <v>47</v>
      </c>
      <c r="N21" s="258" t="s">
        <v>47</v>
      </c>
      <c r="O21" s="259" t="s">
        <v>47</v>
      </c>
      <c r="P21" s="257" t="s">
        <v>47</v>
      </c>
      <c r="Q21" s="256" t="s">
        <v>47</v>
      </c>
      <c r="R21" s="258" t="s">
        <v>47</v>
      </c>
      <c r="S21" s="259" t="s">
        <v>47</v>
      </c>
      <c r="T21" s="257" t="s">
        <v>47</v>
      </c>
      <c r="U21" s="256" t="s">
        <v>47</v>
      </c>
      <c r="V21" s="258" t="s">
        <v>47</v>
      </c>
      <c r="W21" s="259" t="s">
        <v>47</v>
      </c>
      <c r="X21" s="257" t="s">
        <v>47</v>
      </c>
      <c r="Y21" s="256" t="s">
        <v>47</v>
      </c>
      <c r="Z21" s="258" t="s">
        <v>47</v>
      </c>
      <c r="AA21" s="259" t="s">
        <v>47</v>
      </c>
      <c r="AB21" s="257" t="s">
        <v>47</v>
      </c>
      <c r="AC21" s="256" t="s">
        <v>47</v>
      </c>
      <c r="AD21" s="258" t="s">
        <v>47</v>
      </c>
    </row>
    <row r="22" spans="1:30" ht="15" x14ac:dyDescent="0.2">
      <c r="A22" s="213">
        <v>10</v>
      </c>
      <c r="B22" s="291" t="s">
        <v>222</v>
      </c>
      <c r="C22" s="441" t="s">
        <v>227</v>
      </c>
      <c r="D22" s="442"/>
      <c r="E22" s="442"/>
      <c r="F22" s="442"/>
      <c r="G22" s="256" t="s">
        <v>47</v>
      </c>
      <c r="H22" s="257" t="s">
        <v>47</v>
      </c>
      <c r="I22" s="256" t="s">
        <v>47</v>
      </c>
      <c r="J22" s="258" t="s">
        <v>47</v>
      </c>
      <c r="K22" s="259" t="s">
        <v>47</v>
      </c>
      <c r="L22" s="257" t="s">
        <v>47</v>
      </c>
      <c r="M22" s="256" t="s">
        <v>47</v>
      </c>
      <c r="N22" s="258" t="s">
        <v>47</v>
      </c>
      <c r="O22" s="259" t="s">
        <v>47</v>
      </c>
      <c r="P22" s="257" t="s">
        <v>47</v>
      </c>
      <c r="Q22" s="256" t="s">
        <v>47</v>
      </c>
      <c r="R22" s="258" t="s">
        <v>47</v>
      </c>
      <c r="S22" s="259" t="s">
        <v>47</v>
      </c>
      <c r="T22" s="257" t="s">
        <v>47</v>
      </c>
      <c r="U22" s="256" t="s">
        <v>47</v>
      </c>
      <c r="V22" s="258" t="s">
        <v>47</v>
      </c>
      <c r="W22" s="259" t="s">
        <v>47</v>
      </c>
      <c r="X22" s="257" t="s">
        <v>47</v>
      </c>
      <c r="Y22" s="256" t="s">
        <v>47</v>
      </c>
      <c r="Z22" s="258" t="s">
        <v>47</v>
      </c>
      <c r="AA22" s="259" t="s">
        <v>47</v>
      </c>
      <c r="AB22" s="257" t="s">
        <v>47</v>
      </c>
      <c r="AC22" s="256" t="s">
        <v>47</v>
      </c>
      <c r="AD22" s="258" t="s">
        <v>47</v>
      </c>
    </row>
    <row r="23" spans="1:30" ht="15" x14ac:dyDescent="0.2">
      <c r="A23" s="213">
        <v>11</v>
      </c>
      <c r="B23" s="291" t="s">
        <v>222</v>
      </c>
      <c r="C23" s="441" t="s">
        <v>228</v>
      </c>
      <c r="D23" s="442"/>
      <c r="E23" s="442"/>
      <c r="F23" s="442"/>
      <c r="G23" s="256" t="s">
        <v>47</v>
      </c>
      <c r="H23" s="257" t="s">
        <v>47</v>
      </c>
      <c r="I23" s="256" t="s">
        <v>47</v>
      </c>
      <c r="J23" s="258" t="s">
        <v>47</v>
      </c>
      <c r="K23" s="259" t="s">
        <v>47</v>
      </c>
      <c r="L23" s="257" t="s">
        <v>47</v>
      </c>
      <c r="M23" s="256" t="s">
        <v>47</v>
      </c>
      <c r="N23" s="258" t="s">
        <v>47</v>
      </c>
      <c r="O23" s="259" t="s">
        <v>47</v>
      </c>
      <c r="P23" s="257" t="s">
        <v>47</v>
      </c>
      <c r="Q23" s="256" t="s">
        <v>47</v>
      </c>
      <c r="R23" s="258" t="s">
        <v>47</v>
      </c>
      <c r="S23" s="259" t="s">
        <v>47</v>
      </c>
      <c r="T23" s="257" t="s">
        <v>47</v>
      </c>
      <c r="U23" s="256" t="s">
        <v>47</v>
      </c>
      <c r="V23" s="258" t="s">
        <v>47</v>
      </c>
      <c r="W23" s="259" t="s">
        <v>47</v>
      </c>
      <c r="X23" s="257" t="s">
        <v>47</v>
      </c>
      <c r="Y23" s="256" t="s">
        <v>47</v>
      </c>
      <c r="Z23" s="258" t="s">
        <v>47</v>
      </c>
      <c r="AA23" s="259" t="s">
        <v>47</v>
      </c>
      <c r="AB23" s="257" t="s">
        <v>47</v>
      </c>
      <c r="AC23" s="256" t="s">
        <v>47</v>
      </c>
      <c r="AD23" s="258" t="s">
        <v>47</v>
      </c>
    </row>
    <row r="24" spans="1:30" ht="15" x14ac:dyDescent="0.2">
      <c r="A24" s="213">
        <v>13</v>
      </c>
      <c r="B24" s="291" t="s">
        <v>222</v>
      </c>
      <c r="C24" s="441" t="s">
        <v>229</v>
      </c>
      <c r="D24" s="442"/>
      <c r="E24" s="442"/>
      <c r="F24" s="442"/>
      <c r="G24" s="256" t="s">
        <v>47</v>
      </c>
      <c r="H24" s="257" t="s">
        <v>47</v>
      </c>
      <c r="I24" s="256" t="s">
        <v>47</v>
      </c>
      <c r="J24" s="258" t="s">
        <v>47</v>
      </c>
      <c r="K24" s="259" t="s">
        <v>47</v>
      </c>
      <c r="L24" s="257" t="s">
        <v>47</v>
      </c>
      <c r="M24" s="256" t="s">
        <v>47</v>
      </c>
      <c r="N24" s="258" t="s">
        <v>47</v>
      </c>
      <c r="O24" s="259" t="s">
        <v>47</v>
      </c>
      <c r="P24" s="257" t="s">
        <v>47</v>
      </c>
      <c r="Q24" s="256" t="s">
        <v>47</v>
      </c>
      <c r="R24" s="258" t="s">
        <v>47</v>
      </c>
      <c r="S24" s="259" t="s">
        <v>47</v>
      </c>
      <c r="T24" s="257" t="s">
        <v>47</v>
      </c>
      <c r="U24" s="256" t="s">
        <v>47</v>
      </c>
      <c r="V24" s="258" t="s">
        <v>47</v>
      </c>
      <c r="W24" s="259" t="s">
        <v>47</v>
      </c>
      <c r="X24" s="257" t="s">
        <v>47</v>
      </c>
      <c r="Y24" s="256" t="s">
        <v>47</v>
      </c>
      <c r="Z24" s="258" t="s">
        <v>47</v>
      </c>
      <c r="AA24" s="259" t="s">
        <v>47</v>
      </c>
      <c r="AB24" s="257" t="s">
        <v>47</v>
      </c>
      <c r="AC24" s="256" t="s">
        <v>47</v>
      </c>
      <c r="AD24" s="258" t="s">
        <v>47</v>
      </c>
    </row>
    <row r="25" spans="1:30" ht="15" x14ac:dyDescent="0.25">
      <c r="A25" s="213">
        <v>14</v>
      </c>
      <c r="B25" s="291" t="s">
        <v>221</v>
      </c>
      <c r="C25" s="443" t="s">
        <v>230</v>
      </c>
      <c r="D25" s="444"/>
      <c r="E25" s="444"/>
      <c r="F25" s="444"/>
      <c r="G25" s="260" t="str">
        <f>IF(G22="Enter","",SUM(G22,G23,G24))</f>
        <v/>
      </c>
      <c r="H25" s="248" t="str">
        <f>IF(H22="Enter","",SUM(H22,H23,H24))</f>
        <v/>
      </c>
      <c r="I25" s="260" t="str">
        <f t="shared" ref="I25:AD25" si="24">IF(I22="Enter","",SUM(I22,I23,I24))</f>
        <v/>
      </c>
      <c r="J25" s="250" t="str">
        <f t="shared" si="24"/>
        <v/>
      </c>
      <c r="K25" s="261" t="str">
        <f t="shared" si="24"/>
        <v/>
      </c>
      <c r="L25" s="248" t="str">
        <f t="shared" si="24"/>
        <v/>
      </c>
      <c r="M25" s="260" t="str">
        <f t="shared" si="24"/>
        <v/>
      </c>
      <c r="N25" s="250" t="str">
        <f t="shared" si="24"/>
        <v/>
      </c>
      <c r="O25" s="261" t="str">
        <f t="shared" si="24"/>
        <v/>
      </c>
      <c r="P25" s="248" t="str">
        <f t="shared" si="24"/>
        <v/>
      </c>
      <c r="Q25" s="260" t="str">
        <f t="shared" si="24"/>
        <v/>
      </c>
      <c r="R25" s="250" t="str">
        <f t="shared" si="24"/>
        <v/>
      </c>
      <c r="S25" s="261" t="str">
        <f t="shared" si="24"/>
        <v/>
      </c>
      <c r="T25" s="248" t="str">
        <f t="shared" si="24"/>
        <v/>
      </c>
      <c r="U25" s="260" t="str">
        <f t="shared" si="24"/>
        <v/>
      </c>
      <c r="V25" s="250" t="str">
        <f t="shared" si="24"/>
        <v/>
      </c>
      <c r="W25" s="261" t="str">
        <f t="shared" si="24"/>
        <v/>
      </c>
      <c r="X25" s="248" t="str">
        <f t="shared" si="24"/>
        <v/>
      </c>
      <c r="Y25" s="260" t="str">
        <f t="shared" si="24"/>
        <v/>
      </c>
      <c r="Z25" s="250" t="str">
        <f t="shared" si="24"/>
        <v/>
      </c>
      <c r="AA25" s="261" t="str">
        <f t="shared" si="24"/>
        <v/>
      </c>
      <c r="AB25" s="248" t="str">
        <f t="shared" si="24"/>
        <v/>
      </c>
      <c r="AC25" s="260" t="str">
        <f t="shared" si="24"/>
        <v/>
      </c>
      <c r="AD25" s="250" t="str">
        <f t="shared" si="24"/>
        <v/>
      </c>
    </row>
    <row r="26" spans="1:30" ht="15" x14ac:dyDescent="0.25">
      <c r="A26" s="213">
        <v>15</v>
      </c>
      <c r="B26" s="291" t="s">
        <v>221</v>
      </c>
      <c r="C26" s="443" t="s">
        <v>231</v>
      </c>
      <c r="D26" s="444"/>
      <c r="E26" s="444"/>
      <c r="F26" s="444"/>
      <c r="G26" s="260" t="str">
        <f>IF(G21="Enter","",G21-G25)</f>
        <v/>
      </c>
      <c r="H26" s="248" t="str">
        <f>IF(H21="Enter","",H21-H25)</f>
        <v/>
      </c>
      <c r="I26" s="260" t="str">
        <f t="shared" ref="I26:AD26" si="25">IF(I21="Enter","",I21-I25)</f>
        <v/>
      </c>
      <c r="J26" s="250" t="str">
        <f t="shared" si="25"/>
        <v/>
      </c>
      <c r="K26" s="261" t="str">
        <f t="shared" si="25"/>
        <v/>
      </c>
      <c r="L26" s="248" t="str">
        <f t="shared" si="25"/>
        <v/>
      </c>
      <c r="M26" s="260" t="str">
        <f t="shared" si="25"/>
        <v/>
      </c>
      <c r="N26" s="250" t="str">
        <f t="shared" si="25"/>
        <v/>
      </c>
      <c r="O26" s="261" t="str">
        <f t="shared" si="25"/>
        <v/>
      </c>
      <c r="P26" s="248" t="str">
        <f t="shared" si="25"/>
        <v/>
      </c>
      <c r="Q26" s="260" t="str">
        <f t="shared" si="25"/>
        <v/>
      </c>
      <c r="R26" s="250" t="str">
        <f t="shared" si="25"/>
        <v/>
      </c>
      <c r="S26" s="261" t="str">
        <f t="shared" si="25"/>
        <v/>
      </c>
      <c r="T26" s="248" t="str">
        <f t="shared" si="25"/>
        <v/>
      </c>
      <c r="U26" s="260" t="str">
        <f t="shared" si="25"/>
        <v/>
      </c>
      <c r="V26" s="250" t="str">
        <f t="shared" si="25"/>
        <v/>
      </c>
      <c r="W26" s="261" t="str">
        <f t="shared" si="25"/>
        <v/>
      </c>
      <c r="X26" s="248" t="str">
        <f t="shared" si="25"/>
        <v/>
      </c>
      <c r="Y26" s="260" t="str">
        <f t="shared" si="25"/>
        <v/>
      </c>
      <c r="Z26" s="250" t="str">
        <f t="shared" si="25"/>
        <v/>
      </c>
      <c r="AA26" s="261" t="str">
        <f t="shared" si="25"/>
        <v/>
      </c>
      <c r="AB26" s="248" t="str">
        <f t="shared" si="25"/>
        <v/>
      </c>
      <c r="AC26" s="260" t="str">
        <f t="shared" si="25"/>
        <v/>
      </c>
      <c r="AD26" s="250" t="str">
        <f t="shared" si="25"/>
        <v/>
      </c>
    </row>
    <row r="27" spans="1:30" ht="15" x14ac:dyDescent="0.2">
      <c r="A27" s="213">
        <v>16</v>
      </c>
      <c r="B27" s="291" t="s">
        <v>222</v>
      </c>
      <c r="C27" s="441" t="s">
        <v>232</v>
      </c>
      <c r="D27" s="442"/>
      <c r="E27" s="442"/>
      <c r="F27" s="442"/>
      <c r="G27" s="256" t="s">
        <v>47</v>
      </c>
      <c r="H27" s="248" t="str">
        <f>IF(G27="Enter","",G27)</f>
        <v/>
      </c>
      <c r="I27" s="256" t="s">
        <v>47</v>
      </c>
      <c r="J27" s="250" t="str">
        <f t="shared" ref="J27" si="26">IF(I27="Enter","",I27)</f>
        <v/>
      </c>
      <c r="K27" s="259" t="s">
        <v>47</v>
      </c>
      <c r="L27" s="248" t="str">
        <f t="shared" ref="L27" si="27">IF(K27="Enter","",K27)</f>
        <v/>
      </c>
      <c r="M27" s="256" t="s">
        <v>47</v>
      </c>
      <c r="N27" s="250" t="str">
        <f t="shared" ref="N27" si="28">IF(M27="Enter","",M27)</f>
        <v/>
      </c>
      <c r="O27" s="259" t="s">
        <v>47</v>
      </c>
      <c r="P27" s="248" t="str">
        <f t="shared" ref="P27" si="29">IF(O27="Enter","",O27)</f>
        <v/>
      </c>
      <c r="Q27" s="256" t="s">
        <v>47</v>
      </c>
      <c r="R27" s="250" t="str">
        <f t="shared" ref="R27" si="30">IF(Q27="Enter","",Q27)</f>
        <v/>
      </c>
      <c r="S27" s="259" t="s">
        <v>47</v>
      </c>
      <c r="T27" s="248" t="str">
        <f t="shared" ref="T27" si="31">IF(S27="Enter","",S27)</f>
        <v/>
      </c>
      <c r="U27" s="256" t="s">
        <v>47</v>
      </c>
      <c r="V27" s="250" t="str">
        <f t="shared" ref="V27" si="32">IF(U27="Enter","",U27)</f>
        <v/>
      </c>
      <c r="W27" s="259" t="s">
        <v>47</v>
      </c>
      <c r="X27" s="248" t="str">
        <f t="shared" ref="X27" si="33">IF(W27="Enter","",W27)</f>
        <v/>
      </c>
      <c r="Y27" s="256" t="s">
        <v>47</v>
      </c>
      <c r="Z27" s="250" t="str">
        <f t="shared" ref="Z27" si="34">IF(Y27="Enter","",Y27)</f>
        <v/>
      </c>
      <c r="AA27" s="259" t="s">
        <v>47</v>
      </c>
      <c r="AB27" s="248" t="str">
        <f t="shared" ref="AB27" si="35">IF(AA27="Enter","",AA27)</f>
        <v/>
      </c>
      <c r="AC27" s="256" t="s">
        <v>47</v>
      </c>
      <c r="AD27" s="250" t="str">
        <f t="shared" ref="AD27" si="36">IF(AC27="Enter","",AC27)</f>
        <v/>
      </c>
    </row>
    <row r="28" spans="1:30" ht="15" x14ac:dyDescent="0.25">
      <c r="A28" s="213">
        <v>17</v>
      </c>
      <c r="B28" s="291" t="s">
        <v>221</v>
      </c>
      <c r="C28" s="443" t="s">
        <v>290</v>
      </c>
      <c r="D28" s="444"/>
      <c r="E28" s="444"/>
      <c r="F28" s="444"/>
      <c r="G28" s="260" t="str">
        <f>IF(G27="Enter","",G26-G27)</f>
        <v/>
      </c>
      <c r="H28" s="248" t="str">
        <f>IF(H27="","",H26-H27)</f>
        <v/>
      </c>
      <c r="I28" s="260" t="str">
        <f t="shared" ref="I28" si="37">IF(I27="Enter","",I26-I27)</f>
        <v/>
      </c>
      <c r="J28" s="250" t="str">
        <f t="shared" ref="J28" si="38">IF(J27="","",J26-J27)</f>
        <v/>
      </c>
      <c r="K28" s="261" t="str">
        <f t="shared" ref="K28" si="39">IF(K27="Enter","",K26-K27)</f>
        <v/>
      </c>
      <c r="L28" s="248" t="str">
        <f t="shared" ref="L28" si="40">IF(L27="","",L26-L27)</f>
        <v/>
      </c>
      <c r="M28" s="260" t="str">
        <f t="shared" ref="M28" si="41">IF(M27="Enter","",M26-M27)</f>
        <v/>
      </c>
      <c r="N28" s="250" t="str">
        <f t="shared" ref="N28" si="42">IF(N27="","",N26-N27)</f>
        <v/>
      </c>
      <c r="O28" s="261" t="str">
        <f t="shared" ref="O28" si="43">IF(O27="Enter","",O26-O27)</f>
        <v/>
      </c>
      <c r="P28" s="248" t="str">
        <f t="shared" ref="P28" si="44">IF(P27="","",P26-P27)</f>
        <v/>
      </c>
      <c r="Q28" s="260" t="str">
        <f t="shared" ref="Q28" si="45">IF(Q27="Enter","",Q26-Q27)</f>
        <v/>
      </c>
      <c r="R28" s="250" t="str">
        <f t="shared" ref="R28" si="46">IF(R27="","",R26-R27)</f>
        <v/>
      </c>
      <c r="S28" s="261" t="str">
        <f t="shared" ref="S28" si="47">IF(S27="Enter","",S26-S27)</f>
        <v/>
      </c>
      <c r="T28" s="248" t="str">
        <f t="shared" ref="T28" si="48">IF(T27="","",T26-T27)</f>
        <v/>
      </c>
      <c r="U28" s="260" t="str">
        <f t="shared" ref="U28" si="49">IF(U27="Enter","",U26-U27)</f>
        <v/>
      </c>
      <c r="V28" s="250" t="str">
        <f t="shared" ref="V28" si="50">IF(V27="","",V26-V27)</f>
        <v/>
      </c>
      <c r="W28" s="261" t="str">
        <f t="shared" ref="W28" si="51">IF(W27="Enter","",W26-W27)</f>
        <v/>
      </c>
      <c r="X28" s="248" t="str">
        <f t="shared" ref="X28" si="52">IF(X27="","",X26-X27)</f>
        <v/>
      </c>
      <c r="Y28" s="260" t="str">
        <f t="shared" ref="Y28" si="53">IF(Y27="Enter","",Y26-Y27)</f>
        <v/>
      </c>
      <c r="Z28" s="250" t="str">
        <f t="shared" ref="Z28" si="54">IF(Z27="","",Z26-Z27)</f>
        <v/>
      </c>
      <c r="AA28" s="261" t="str">
        <f t="shared" ref="AA28" si="55">IF(AA27="Enter","",AA26-AA27)</f>
        <v/>
      </c>
      <c r="AB28" s="248" t="str">
        <f t="shared" ref="AB28" si="56">IF(AB27="","",AB26-AB27)</f>
        <v/>
      </c>
      <c r="AC28" s="260" t="str">
        <f t="shared" ref="AC28" si="57">IF(AC27="Enter","",AC26-AC27)</f>
        <v/>
      </c>
      <c r="AD28" s="250" t="str">
        <f t="shared" ref="AD28" si="58">IF(AD27="","",AD26-AD27)</f>
        <v/>
      </c>
    </row>
    <row r="29" spans="1:30" ht="15" x14ac:dyDescent="0.2">
      <c r="A29" s="213">
        <v>18</v>
      </c>
      <c r="B29" s="291"/>
      <c r="C29" s="448" t="s">
        <v>289</v>
      </c>
      <c r="D29" s="449"/>
      <c r="E29" s="449"/>
      <c r="F29" s="449"/>
      <c r="G29" s="256" t="s">
        <v>47</v>
      </c>
      <c r="H29" s="248" t="str">
        <f>IF(G29="Enter","",G29)</f>
        <v/>
      </c>
      <c r="I29" s="256" t="s">
        <v>47</v>
      </c>
      <c r="J29" s="250" t="str">
        <f t="shared" ref="J29" si="59">IF(I29="Enter","",I29)</f>
        <v/>
      </c>
      <c r="K29" s="259" t="s">
        <v>47</v>
      </c>
      <c r="L29" s="248" t="str">
        <f t="shared" ref="L29" si="60">IF(K29="Enter","",K29)</f>
        <v/>
      </c>
      <c r="M29" s="256" t="s">
        <v>47</v>
      </c>
      <c r="N29" s="250" t="str">
        <f t="shared" ref="N29" si="61">IF(M29="Enter","",M29)</f>
        <v/>
      </c>
      <c r="O29" s="259" t="s">
        <v>47</v>
      </c>
      <c r="P29" s="248" t="str">
        <f t="shared" ref="P29" si="62">IF(O29="Enter","",O29)</f>
        <v/>
      </c>
      <c r="Q29" s="256" t="s">
        <v>47</v>
      </c>
      <c r="R29" s="250" t="str">
        <f t="shared" ref="R29" si="63">IF(Q29="Enter","",Q29)</f>
        <v/>
      </c>
      <c r="S29" s="259" t="s">
        <v>47</v>
      </c>
      <c r="T29" s="248" t="str">
        <f t="shared" ref="T29" si="64">IF(S29="Enter","",S29)</f>
        <v/>
      </c>
      <c r="U29" s="256" t="s">
        <v>47</v>
      </c>
      <c r="V29" s="250" t="str">
        <f t="shared" ref="V29" si="65">IF(U29="Enter","",U29)</f>
        <v/>
      </c>
      <c r="W29" s="259" t="s">
        <v>47</v>
      </c>
      <c r="X29" s="248" t="str">
        <f t="shared" ref="X29" si="66">IF(W29="Enter","",W29)</f>
        <v/>
      </c>
      <c r="Y29" s="256" t="s">
        <v>47</v>
      </c>
      <c r="Z29" s="250" t="str">
        <f t="shared" ref="Z29" si="67">IF(Y29="Enter","",Y29)</f>
        <v/>
      </c>
      <c r="AA29" s="259" t="s">
        <v>47</v>
      </c>
      <c r="AB29" s="248" t="str">
        <f t="shared" ref="AB29" si="68">IF(AA29="Enter","",AA29)</f>
        <v/>
      </c>
      <c r="AC29" s="256" t="s">
        <v>47</v>
      </c>
      <c r="AD29" s="250" t="str">
        <f t="shared" ref="AD29" si="69">IF(AC29="Enter","",AC29)</f>
        <v/>
      </c>
    </row>
    <row r="30" spans="1:30" ht="15" hidden="1" x14ac:dyDescent="0.2">
      <c r="A30" s="213"/>
      <c r="B30" s="291"/>
      <c r="C30" s="450" t="s">
        <v>169</v>
      </c>
      <c r="D30" s="451"/>
      <c r="E30" s="451"/>
      <c r="F30" s="451"/>
      <c r="G30" s="214" t="s">
        <v>80</v>
      </c>
      <c r="H30" s="215" t="str">
        <f>IF(H28&lt;=0,0,H28)</f>
        <v/>
      </c>
      <c r="I30" s="214" t="s">
        <v>80</v>
      </c>
      <c r="J30" s="216" t="str">
        <f t="shared" ref="J30" si="70">IF(J28&lt;=0,0,J28)</f>
        <v/>
      </c>
      <c r="K30" s="217" t="s">
        <v>80</v>
      </c>
      <c r="L30" s="215" t="str">
        <f t="shared" ref="L30" si="71">IF(L28&lt;=0,0,L28)</f>
        <v/>
      </c>
      <c r="M30" s="214" t="s">
        <v>80</v>
      </c>
      <c r="N30" s="216" t="str">
        <f t="shared" ref="N30" si="72">IF(N28&lt;=0,0,N28)</f>
        <v/>
      </c>
      <c r="O30" s="217" t="s">
        <v>80</v>
      </c>
      <c r="P30" s="215" t="str">
        <f t="shared" ref="P30" si="73">IF(P28&lt;=0,0,P28)</f>
        <v/>
      </c>
      <c r="Q30" s="214" t="s">
        <v>80</v>
      </c>
      <c r="R30" s="216" t="str">
        <f t="shared" ref="R30" si="74">IF(R28&lt;=0,0,R28)</f>
        <v/>
      </c>
      <c r="S30" s="217" t="s">
        <v>80</v>
      </c>
      <c r="T30" s="215" t="str">
        <f t="shared" ref="T30" si="75">IF(T28&lt;=0,0,T28)</f>
        <v/>
      </c>
      <c r="U30" s="214" t="s">
        <v>80</v>
      </c>
      <c r="V30" s="216" t="str">
        <f t="shared" ref="V30" si="76">IF(V28&lt;=0,0,V28)</f>
        <v/>
      </c>
      <c r="W30" s="217" t="s">
        <v>80</v>
      </c>
      <c r="X30" s="215" t="str">
        <f t="shared" ref="X30" si="77">IF(X28&lt;=0,0,X28)</f>
        <v/>
      </c>
      <c r="Y30" s="214" t="s">
        <v>80</v>
      </c>
      <c r="Z30" s="216" t="str">
        <f t="shared" ref="Z30" si="78">IF(Z28&lt;=0,0,Z28)</f>
        <v/>
      </c>
      <c r="AA30" s="217" t="s">
        <v>80</v>
      </c>
      <c r="AB30" s="215" t="str">
        <f t="shared" ref="AB30" si="79">IF(AB28&lt;=0,0,AB28)</f>
        <v/>
      </c>
      <c r="AC30" s="214" t="s">
        <v>80</v>
      </c>
      <c r="AD30" s="216" t="str">
        <f t="shared" ref="AD30" si="80">IF(AD28&lt;=0,0,AD28)</f>
        <v/>
      </c>
    </row>
    <row r="31" spans="1:30" ht="15" hidden="1" x14ac:dyDescent="0.2">
      <c r="A31" s="213"/>
      <c r="B31" s="291"/>
      <c r="C31" s="450" t="s">
        <v>170</v>
      </c>
      <c r="D31" s="451"/>
      <c r="E31" s="451"/>
      <c r="F31" s="451"/>
      <c r="G31" s="214" t="s">
        <v>80</v>
      </c>
      <c r="H31" s="215" t="str">
        <f>IF(H30="","",H29-H30)</f>
        <v/>
      </c>
      <c r="I31" s="214" t="s">
        <v>80</v>
      </c>
      <c r="J31" s="216" t="str">
        <f t="shared" ref="J31" si="81">IF(J30="","",J29-J30)</f>
        <v/>
      </c>
      <c r="K31" s="217" t="s">
        <v>80</v>
      </c>
      <c r="L31" s="215" t="str">
        <f t="shared" ref="L31" si="82">IF(L30="","",L29-L30)</f>
        <v/>
      </c>
      <c r="M31" s="214" t="s">
        <v>80</v>
      </c>
      <c r="N31" s="216" t="str">
        <f t="shared" ref="N31" si="83">IF(N30="","",N29-N30)</f>
        <v/>
      </c>
      <c r="O31" s="217" t="s">
        <v>80</v>
      </c>
      <c r="P31" s="215" t="str">
        <f t="shared" ref="P31" si="84">IF(P30="","",P29-P30)</f>
        <v/>
      </c>
      <c r="Q31" s="214" t="s">
        <v>80</v>
      </c>
      <c r="R31" s="216" t="str">
        <f t="shared" ref="R31" si="85">IF(R30="","",R29-R30)</f>
        <v/>
      </c>
      <c r="S31" s="217" t="s">
        <v>80</v>
      </c>
      <c r="T31" s="215" t="str">
        <f t="shared" ref="T31" si="86">IF(T30="","",T29-T30)</f>
        <v/>
      </c>
      <c r="U31" s="214" t="s">
        <v>80</v>
      </c>
      <c r="V31" s="216" t="str">
        <f t="shared" ref="V31" si="87">IF(V30="","",V29-V30)</f>
        <v/>
      </c>
      <c r="W31" s="217" t="s">
        <v>80</v>
      </c>
      <c r="X31" s="215" t="str">
        <f t="shared" ref="X31" si="88">IF(X30="","",X29-X30)</f>
        <v/>
      </c>
      <c r="Y31" s="214" t="s">
        <v>80</v>
      </c>
      <c r="Z31" s="216" t="str">
        <f t="shared" ref="Z31" si="89">IF(Z30="","",Z29-Z30)</f>
        <v/>
      </c>
      <c r="AA31" s="217" t="s">
        <v>80</v>
      </c>
      <c r="AB31" s="215" t="str">
        <f t="shared" ref="AB31" si="90">IF(AB30="","",AB29-AB30)</f>
        <v/>
      </c>
      <c r="AC31" s="214" t="s">
        <v>80</v>
      </c>
      <c r="AD31" s="216" t="str">
        <f t="shared" ref="AD31" si="91">IF(AD30="","",AD29-AD30)</f>
        <v/>
      </c>
    </row>
    <row r="32" spans="1:30" ht="15" x14ac:dyDescent="0.2">
      <c r="A32" s="213">
        <v>19</v>
      </c>
      <c r="B32" s="291"/>
      <c r="C32" s="403" t="s">
        <v>70</v>
      </c>
      <c r="D32" s="404"/>
      <c r="E32" s="404"/>
      <c r="F32" s="404"/>
      <c r="G32" s="214" t="s">
        <v>80</v>
      </c>
      <c r="H32" s="248" t="str">
        <f>IF(H31="","",IF(H31&gt;=0,0,-H31))</f>
        <v/>
      </c>
      <c r="I32" s="214" t="s">
        <v>80</v>
      </c>
      <c r="J32" s="250" t="str">
        <f t="shared" ref="J32" si="92">IF(J31="","",IF(J31&gt;=0,0,-J31))</f>
        <v/>
      </c>
      <c r="K32" s="217" t="s">
        <v>80</v>
      </c>
      <c r="L32" s="248" t="str">
        <f t="shared" ref="L32" si="93">IF(L31="","",IF(L31&gt;=0,0,-L31))</f>
        <v/>
      </c>
      <c r="M32" s="214" t="s">
        <v>80</v>
      </c>
      <c r="N32" s="250" t="str">
        <f t="shared" ref="N32" si="94">IF(N31="","",IF(N31&gt;=0,0,-N31))</f>
        <v/>
      </c>
      <c r="O32" s="217" t="s">
        <v>80</v>
      </c>
      <c r="P32" s="248" t="str">
        <f t="shared" ref="P32" si="95">IF(P31="","",IF(P31&gt;=0,0,-P31))</f>
        <v/>
      </c>
      <c r="Q32" s="214" t="s">
        <v>80</v>
      </c>
      <c r="R32" s="250" t="str">
        <f t="shared" ref="R32" si="96">IF(R31="","",IF(R31&gt;=0,0,-R31))</f>
        <v/>
      </c>
      <c r="S32" s="217" t="s">
        <v>80</v>
      </c>
      <c r="T32" s="248" t="str">
        <f t="shared" ref="T32" si="97">IF(T31="","",IF(T31&gt;=0,0,-T31))</f>
        <v/>
      </c>
      <c r="U32" s="214" t="s">
        <v>80</v>
      </c>
      <c r="V32" s="250" t="str">
        <f t="shared" ref="V32" si="98">IF(V31="","",IF(V31&gt;=0,0,-V31))</f>
        <v/>
      </c>
      <c r="W32" s="217" t="s">
        <v>80</v>
      </c>
      <c r="X32" s="248" t="str">
        <f t="shared" ref="X32" si="99">IF(X31="","",IF(X31&gt;=0,0,-X31))</f>
        <v/>
      </c>
      <c r="Y32" s="214" t="s">
        <v>80</v>
      </c>
      <c r="Z32" s="250" t="str">
        <f t="shared" ref="Z32" si="100">IF(Z31="","",IF(Z31&gt;=0,0,-Z31))</f>
        <v/>
      </c>
      <c r="AA32" s="217" t="s">
        <v>80</v>
      </c>
      <c r="AB32" s="248" t="str">
        <f t="shared" ref="AB32" si="101">IF(AB31="","",IF(AB31&gt;=0,0,-AB31))</f>
        <v/>
      </c>
      <c r="AC32" s="214" t="s">
        <v>80</v>
      </c>
      <c r="AD32" s="250" t="str">
        <f t="shared" ref="AD32" si="102">IF(AD31="","",IF(AD31&gt;=0,0,-AD31))</f>
        <v/>
      </c>
    </row>
    <row r="33" spans="1:30" ht="15" x14ac:dyDescent="0.2">
      <c r="A33" s="213">
        <v>20</v>
      </c>
      <c r="B33" s="291"/>
      <c r="C33" s="403" t="s">
        <v>71</v>
      </c>
      <c r="D33" s="404"/>
      <c r="E33" s="404"/>
      <c r="F33" s="404"/>
      <c r="G33" s="214" t="s">
        <v>80</v>
      </c>
      <c r="H33" s="248" t="str">
        <f>IF(H31="","",IF(H31&lt;=0,0,H31))</f>
        <v/>
      </c>
      <c r="I33" s="214" t="s">
        <v>80</v>
      </c>
      <c r="J33" s="250" t="str">
        <f t="shared" ref="J33" si="103">IF(J31="","",IF(J31&lt;=0,0,J31))</f>
        <v/>
      </c>
      <c r="K33" s="217" t="s">
        <v>80</v>
      </c>
      <c r="L33" s="248" t="str">
        <f t="shared" ref="L33" si="104">IF(L31="","",IF(L31&lt;=0,0,L31))</f>
        <v/>
      </c>
      <c r="M33" s="214" t="s">
        <v>80</v>
      </c>
      <c r="N33" s="250" t="str">
        <f t="shared" ref="N33" si="105">IF(N31="","",IF(N31&lt;=0,0,N31))</f>
        <v/>
      </c>
      <c r="O33" s="217" t="s">
        <v>80</v>
      </c>
      <c r="P33" s="248" t="str">
        <f t="shared" ref="P33" si="106">IF(P31="","",IF(P31&lt;=0,0,P31))</f>
        <v/>
      </c>
      <c r="Q33" s="214" t="s">
        <v>80</v>
      </c>
      <c r="R33" s="250" t="str">
        <f t="shared" ref="R33" si="107">IF(R31="","",IF(R31&lt;=0,0,R31))</f>
        <v/>
      </c>
      <c r="S33" s="217" t="s">
        <v>80</v>
      </c>
      <c r="T33" s="248" t="str">
        <f t="shared" ref="T33" si="108">IF(T31="","",IF(T31&lt;=0,0,T31))</f>
        <v/>
      </c>
      <c r="U33" s="214" t="s">
        <v>80</v>
      </c>
      <c r="V33" s="250" t="str">
        <f t="shared" ref="V33" si="109">IF(V31="","",IF(V31&lt;=0,0,V31))</f>
        <v/>
      </c>
      <c r="W33" s="217" t="s">
        <v>80</v>
      </c>
      <c r="X33" s="248" t="str">
        <f t="shared" ref="X33" si="110">IF(X31="","",IF(X31&lt;=0,0,X31))</f>
        <v/>
      </c>
      <c r="Y33" s="214" t="s">
        <v>80</v>
      </c>
      <c r="Z33" s="250" t="str">
        <f t="shared" ref="Z33" si="111">IF(Z31="","",IF(Z31&lt;=0,0,Z31))</f>
        <v/>
      </c>
      <c r="AA33" s="217" t="s">
        <v>80</v>
      </c>
      <c r="AB33" s="248" t="str">
        <f t="shared" ref="AB33" si="112">IF(AB31="","",IF(AB31&lt;=0,0,AB31))</f>
        <v/>
      </c>
      <c r="AC33" s="214" t="s">
        <v>80</v>
      </c>
      <c r="AD33" s="250" t="str">
        <f t="shared" ref="AD33" si="113">IF(AD31="","",IF(AD31&lt;=0,0,AD31))</f>
        <v/>
      </c>
    </row>
    <row r="34" spans="1:30" ht="15" x14ac:dyDescent="0.2">
      <c r="A34" s="213">
        <v>21</v>
      </c>
      <c r="B34" s="292"/>
      <c r="C34" s="403" t="s">
        <v>55</v>
      </c>
      <c r="D34" s="404"/>
      <c r="E34" s="404"/>
      <c r="F34" s="404"/>
      <c r="G34" s="214" t="s">
        <v>80</v>
      </c>
      <c r="H34" s="257" t="s">
        <v>47</v>
      </c>
      <c r="I34" s="214" t="s">
        <v>80</v>
      </c>
      <c r="J34" s="258" t="s">
        <v>47</v>
      </c>
      <c r="K34" s="217" t="s">
        <v>80</v>
      </c>
      <c r="L34" s="257" t="s">
        <v>47</v>
      </c>
      <c r="M34" s="214" t="s">
        <v>80</v>
      </c>
      <c r="N34" s="258" t="s">
        <v>47</v>
      </c>
      <c r="O34" s="217" t="s">
        <v>80</v>
      </c>
      <c r="P34" s="257" t="s">
        <v>47</v>
      </c>
      <c r="Q34" s="214" t="s">
        <v>80</v>
      </c>
      <c r="R34" s="258" t="s">
        <v>47</v>
      </c>
      <c r="S34" s="217" t="s">
        <v>80</v>
      </c>
      <c r="T34" s="257" t="s">
        <v>47</v>
      </c>
      <c r="U34" s="214" t="s">
        <v>80</v>
      </c>
      <c r="V34" s="258" t="s">
        <v>47</v>
      </c>
      <c r="W34" s="217" t="s">
        <v>80</v>
      </c>
      <c r="X34" s="257" t="s">
        <v>47</v>
      </c>
      <c r="Y34" s="214" t="s">
        <v>80</v>
      </c>
      <c r="Z34" s="258" t="s">
        <v>47</v>
      </c>
      <c r="AA34" s="217" t="s">
        <v>80</v>
      </c>
      <c r="AB34" s="257" t="s">
        <v>47</v>
      </c>
      <c r="AC34" s="214" t="s">
        <v>80</v>
      </c>
      <c r="AD34" s="258" t="s">
        <v>47</v>
      </c>
    </row>
    <row r="35" spans="1:30" x14ac:dyDescent="0.2">
      <c r="A35" s="433">
        <v>22</v>
      </c>
      <c r="B35" s="456"/>
      <c r="C35" s="426" t="s">
        <v>233</v>
      </c>
      <c r="D35" s="427"/>
      <c r="E35" s="427"/>
      <c r="F35" s="427"/>
      <c r="G35" s="452" t="s">
        <v>80</v>
      </c>
      <c r="H35" s="455" t="str">
        <f>IF(H34="Enter","",H32)</f>
        <v/>
      </c>
      <c r="I35" s="452" t="s">
        <v>80</v>
      </c>
      <c r="J35" s="453" t="str">
        <f t="shared" ref="J35" si="114">IF(J34="Enter","",J32)</f>
        <v/>
      </c>
      <c r="K35" s="454" t="s">
        <v>80</v>
      </c>
      <c r="L35" s="455" t="str">
        <f t="shared" ref="L35" si="115">IF(L34="Enter","",L32)</f>
        <v/>
      </c>
      <c r="M35" s="452" t="s">
        <v>80</v>
      </c>
      <c r="N35" s="453" t="str">
        <f t="shared" ref="N35" si="116">IF(N34="Enter","",N32)</f>
        <v/>
      </c>
      <c r="O35" s="454" t="s">
        <v>80</v>
      </c>
      <c r="P35" s="455" t="str">
        <f t="shared" ref="P35" si="117">IF(P34="Enter","",P32)</f>
        <v/>
      </c>
      <c r="Q35" s="452" t="s">
        <v>80</v>
      </c>
      <c r="R35" s="453" t="str">
        <f t="shared" ref="R35" si="118">IF(R34="Enter","",R32)</f>
        <v/>
      </c>
      <c r="S35" s="454" t="s">
        <v>80</v>
      </c>
      <c r="T35" s="455" t="str">
        <f t="shared" ref="T35" si="119">IF(T34="Enter","",T32)</f>
        <v/>
      </c>
      <c r="U35" s="452" t="s">
        <v>80</v>
      </c>
      <c r="V35" s="453" t="str">
        <f t="shared" ref="V35" si="120">IF(V34="Enter","",V32)</f>
        <v/>
      </c>
      <c r="W35" s="454" t="s">
        <v>80</v>
      </c>
      <c r="X35" s="455" t="str">
        <f t="shared" ref="X35" si="121">IF(X34="Enter","",X32)</f>
        <v/>
      </c>
      <c r="Y35" s="452" t="s">
        <v>80</v>
      </c>
      <c r="Z35" s="453" t="str">
        <f t="shared" ref="Z35" si="122">IF(Z34="Enter","",Z32)</f>
        <v/>
      </c>
      <c r="AA35" s="454" t="s">
        <v>80</v>
      </c>
      <c r="AB35" s="455" t="str">
        <f t="shared" ref="AB35" si="123">IF(AB34="Enter","",AB32)</f>
        <v/>
      </c>
      <c r="AC35" s="452" t="s">
        <v>80</v>
      </c>
      <c r="AD35" s="453" t="str">
        <f t="shared" ref="AD35" si="124">IF(AD34="Enter","",AD32)</f>
        <v/>
      </c>
    </row>
    <row r="36" spans="1:30" x14ac:dyDescent="0.2">
      <c r="A36" s="433"/>
      <c r="B36" s="457"/>
      <c r="C36" s="426"/>
      <c r="D36" s="427"/>
      <c r="E36" s="427"/>
      <c r="F36" s="427"/>
      <c r="G36" s="452"/>
      <c r="H36" s="455"/>
      <c r="I36" s="452"/>
      <c r="J36" s="453"/>
      <c r="K36" s="454"/>
      <c r="L36" s="455"/>
      <c r="M36" s="452"/>
      <c r="N36" s="453"/>
      <c r="O36" s="454"/>
      <c r="P36" s="455"/>
      <c r="Q36" s="452"/>
      <c r="R36" s="453"/>
      <c r="S36" s="454"/>
      <c r="T36" s="455"/>
      <c r="U36" s="452"/>
      <c r="V36" s="453"/>
      <c r="W36" s="454"/>
      <c r="X36" s="455"/>
      <c r="Y36" s="452"/>
      <c r="Z36" s="453"/>
      <c r="AA36" s="454"/>
      <c r="AB36" s="455"/>
      <c r="AC36" s="452"/>
      <c r="AD36" s="453"/>
    </row>
    <row r="37" spans="1:30" ht="15.75" customHeight="1" x14ac:dyDescent="0.2">
      <c r="A37" s="458">
        <v>23</v>
      </c>
      <c r="B37" s="446"/>
      <c r="C37" s="426" t="s">
        <v>234</v>
      </c>
      <c r="D37" s="427"/>
      <c r="E37" s="427"/>
      <c r="F37" s="427"/>
      <c r="G37" s="452" t="s">
        <v>80</v>
      </c>
      <c r="H37" s="455" t="str">
        <f>IF(H34="Enter","",H33-H34)</f>
        <v/>
      </c>
      <c r="I37" s="452" t="s">
        <v>80</v>
      </c>
      <c r="J37" s="453" t="str">
        <f t="shared" ref="J37" si="125">IF(J34="Enter","",J33-J34)</f>
        <v/>
      </c>
      <c r="K37" s="454" t="s">
        <v>80</v>
      </c>
      <c r="L37" s="455" t="str">
        <f t="shared" ref="L37" si="126">IF(L34="Enter","",L33-L34)</f>
        <v/>
      </c>
      <c r="M37" s="452" t="s">
        <v>80</v>
      </c>
      <c r="N37" s="453" t="str">
        <f t="shared" ref="N37" si="127">IF(N34="Enter","",N33-N34)</f>
        <v/>
      </c>
      <c r="O37" s="454" t="s">
        <v>80</v>
      </c>
      <c r="P37" s="455" t="str">
        <f t="shared" ref="P37" si="128">IF(P34="Enter","",P33-P34)</f>
        <v/>
      </c>
      <c r="Q37" s="452" t="s">
        <v>80</v>
      </c>
      <c r="R37" s="453" t="str">
        <f t="shared" ref="R37" si="129">IF(R34="Enter","",R33-R34)</f>
        <v/>
      </c>
      <c r="S37" s="454" t="s">
        <v>80</v>
      </c>
      <c r="T37" s="455" t="str">
        <f t="shared" ref="T37" si="130">IF(T34="Enter","",T33-T34)</f>
        <v/>
      </c>
      <c r="U37" s="452" t="s">
        <v>80</v>
      </c>
      <c r="V37" s="453" t="str">
        <f t="shared" ref="V37" si="131">IF(V34="Enter","",V33-V34)</f>
        <v/>
      </c>
      <c r="W37" s="454" t="s">
        <v>80</v>
      </c>
      <c r="X37" s="455" t="str">
        <f t="shared" ref="X37" si="132">IF(X34="Enter","",X33-X34)</f>
        <v/>
      </c>
      <c r="Y37" s="452" t="s">
        <v>80</v>
      </c>
      <c r="Z37" s="453" t="str">
        <f t="shared" ref="Z37" si="133">IF(Z34="Enter","",Z33-Z34)</f>
        <v/>
      </c>
      <c r="AA37" s="454" t="s">
        <v>80</v>
      </c>
      <c r="AB37" s="455" t="str">
        <f t="shared" ref="AB37" si="134">IF(AB34="Enter","",AB33-AB34)</f>
        <v/>
      </c>
      <c r="AC37" s="452" t="s">
        <v>80</v>
      </c>
      <c r="AD37" s="453" t="str">
        <f t="shared" ref="AD37" si="135">IF(AD34="Enter","",AD33-AD34)</f>
        <v/>
      </c>
    </row>
    <row r="38" spans="1:30" ht="15" customHeight="1" x14ac:dyDescent="0.2">
      <c r="A38" s="459"/>
      <c r="B38" s="447"/>
      <c r="C38" s="426"/>
      <c r="D38" s="427"/>
      <c r="E38" s="427"/>
      <c r="F38" s="427"/>
      <c r="G38" s="452"/>
      <c r="H38" s="455"/>
      <c r="I38" s="452"/>
      <c r="J38" s="453"/>
      <c r="K38" s="454"/>
      <c r="L38" s="455"/>
      <c r="M38" s="452"/>
      <c r="N38" s="453"/>
      <c r="O38" s="454"/>
      <c r="P38" s="455"/>
      <c r="Q38" s="452"/>
      <c r="R38" s="453"/>
      <c r="S38" s="454"/>
      <c r="T38" s="455"/>
      <c r="U38" s="452"/>
      <c r="V38" s="453"/>
      <c r="W38" s="454"/>
      <c r="X38" s="455"/>
      <c r="Y38" s="452"/>
      <c r="Z38" s="453"/>
      <c r="AA38" s="454"/>
      <c r="AB38" s="455"/>
      <c r="AC38" s="452"/>
      <c r="AD38" s="453"/>
    </row>
    <row r="39" spans="1:30" ht="15" customHeight="1" x14ac:dyDescent="0.2">
      <c r="A39" s="300"/>
      <c r="B39" s="294"/>
      <c r="C39" s="301"/>
      <c r="D39" s="301"/>
      <c r="E39" s="301"/>
      <c r="F39" s="301"/>
      <c r="G39" s="296"/>
      <c r="H39" s="295"/>
      <c r="I39" s="296"/>
      <c r="J39" s="295"/>
      <c r="K39" s="296"/>
      <c r="L39" s="295"/>
      <c r="M39" s="296"/>
      <c r="N39" s="295"/>
      <c r="O39" s="296"/>
      <c r="P39" s="295"/>
      <c r="Q39" s="296"/>
      <c r="R39" s="295"/>
      <c r="S39" s="296"/>
      <c r="T39" s="295"/>
      <c r="U39" s="296"/>
      <c r="V39" s="295"/>
      <c r="W39" s="296"/>
      <c r="X39" s="295"/>
      <c r="Y39" s="296"/>
      <c r="Z39" s="295"/>
      <c r="AA39" s="296"/>
      <c r="AB39" s="295"/>
      <c r="AC39" s="296"/>
      <c r="AD39" s="295"/>
    </row>
    <row r="40" spans="1:30" ht="15" customHeight="1" x14ac:dyDescent="0.2">
      <c r="A40" s="351" t="s">
        <v>200</v>
      </c>
      <c r="B40" s="351"/>
      <c r="C40" s="351"/>
      <c r="D40" s="352"/>
      <c r="E40" s="471" t="s">
        <v>272</v>
      </c>
      <c r="F40" s="472"/>
      <c r="G40" s="468" t="str">
        <f>IF(H35="","",SUM(H35,J35,L35,N35,P35,R35,T35,V35,X35,Z35,AB35,AD35))</f>
        <v/>
      </c>
      <c r="H40" s="409"/>
      <c r="I40" s="409"/>
      <c r="J40" s="409"/>
      <c r="K40" s="409" t="str">
        <f>IF(H35="","",SUM(H35,J35,L35,N35,P35,R35,T35,V35,X35,Z35,AB35,AD35))</f>
        <v/>
      </c>
      <c r="L40" s="409"/>
      <c r="M40" s="409"/>
      <c r="N40" s="409"/>
      <c r="O40" s="409" t="str">
        <f>IF(H35="","",SUM(H35,J35,L35,N35,P35,R35,T35,V35,X35,Z35,AB35,AD35))</f>
        <v/>
      </c>
      <c r="P40" s="409"/>
      <c r="Q40" s="409"/>
      <c r="R40" s="409"/>
      <c r="S40" s="409" t="str">
        <f>IF(H35="","",SUM(H35,J35,L35,N35,P35,R35,T35,V35,X35,Z35,AB35,AD35))</f>
        <v/>
      </c>
      <c r="T40" s="409"/>
      <c r="U40" s="409"/>
      <c r="V40" s="409"/>
      <c r="W40" s="409" t="str">
        <f>IF(H35="","",SUM(H35,J35,L35,N35,P35,R35,T35,V35,X35,Z35,AB35,AD35))</f>
        <v/>
      </c>
      <c r="X40" s="409"/>
      <c r="Y40" s="409"/>
      <c r="Z40" s="409"/>
      <c r="AA40" s="409" t="str">
        <f>IF(H35="","",SUM(H35,J35,L35,N35,P35,R35,T35,V35,X35,Z35,AB35,AD35))</f>
        <v/>
      </c>
      <c r="AB40" s="409"/>
      <c r="AC40" s="409"/>
      <c r="AD40" s="409"/>
    </row>
    <row r="41" spans="1:30" ht="15" customHeight="1" x14ac:dyDescent="0.2">
      <c r="A41" s="353"/>
      <c r="B41" s="353"/>
      <c r="C41" s="353"/>
      <c r="D41" s="354"/>
      <c r="E41" s="473" t="s">
        <v>262</v>
      </c>
      <c r="F41" s="474"/>
      <c r="G41" s="469"/>
      <c r="H41" s="410"/>
      <c r="I41" s="410"/>
      <c r="J41" s="410"/>
      <c r="K41" s="410"/>
      <c r="L41" s="410"/>
      <c r="M41" s="410"/>
      <c r="N41" s="410"/>
      <c r="O41" s="410"/>
      <c r="P41" s="410"/>
      <c r="Q41" s="410"/>
      <c r="R41" s="410"/>
      <c r="S41" s="410"/>
      <c r="T41" s="410"/>
      <c r="U41" s="410"/>
      <c r="V41" s="410"/>
      <c r="W41" s="410"/>
      <c r="X41" s="410"/>
      <c r="Y41" s="410"/>
      <c r="Z41" s="410"/>
      <c r="AA41" s="410"/>
      <c r="AB41" s="410"/>
      <c r="AC41" s="410"/>
      <c r="AD41" s="410"/>
    </row>
    <row r="42" spans="1:30" ht="15" customHeight="1" x14ac:dyDescent="0.2">
      <c r="A42" s="355"/>
      <c r="B42" s="355"/>
      <c r="C42" s="355"/>
      <c r="D42" s="356"/>
      <c r="E42" s="407" t="s">
        <v>273</v>
      </c>
      <c r="F42" s="408"/>
      <c r="G42" s="470"/>
      <c r="H42" s="411"/>
      <c r="I42" s="411"/>
      <c r="J42" s="411"/>
      <c r="K42" s="411"/>
      <c r="L42" s="411"/>
      <c r="M42" s="411"/>
      <c r="N42" s="411"/>
      <c r="O42" s="411"/>
      <c r="P42" s="411"/>
      <c r="Q42" s="411"/>
      <c r="R42" s="411"/>
      <c r="S42" s="411"/>
      <c r="T42" s="411"/>
      <c r="U42" s="411"/>
      <c r="V42" s="411"/>
      <c r="W42" s="411"/>
      <c r="X42" s="411"/>
      <c r="Y42" s="411"/>
      <c r="Z42" s="411"/>
      <c r="AA42" s="411"/>
      <c r="AB42" s="411"/>
      <c r="AC42" s="411"/>
      <c r="AD42" s="411"/>
    </row>
    <row r="43" spans="1:30" ht="15" x14ac:dyDescent="0.2">
      <c r="A43" s="351" t="s">
        <v>201</v>
      </c>
      <c r="B43" s="351"/>
      <c r="C43" s="351"/>
      <c r="D43" s="352"/>
      <c r="E43" s="471" t="s">
        <v>272</v>
      </c>
      <c r="F43" s="472"/>
      <c r="G43" s="468" t="str">
        <f>IF(H37="","",SUM(H37,J37,L37,N37,P37,R37,T37,V37,X37,Z37,AB37,AD37))</f>
        <v/>
      </c>
      <c r="H43" s="409"/>
      <c r="I43" s="409"/>
      <c r="J43" s="409"/>
      <c r="K43" s="409" t="str">
        <f>IF(H37="","",SUM(H37,J37,L37,N37,P37,R37,T37,V37,X37,Z37,AB37,AD37))</f>
        <v/>
      </c>
      <c r="L43" s="409"/>
      <c r="M43" s="409"/>
      <c r="N43" s="412"/>
      <c r="O43" s="468" t="str">
        <f>IF(H37="","",SUM(H37,J37,L37,N37,P37,R37,T37,V37,X37,Z37,AB37,AD37))</f>
        <v/>
      </c>
      <c r="P43" s="409"/>
      <c r="Q43" s="409"/>
      <c r="R43" s="412"/>
      <c r="S43" s="468" t="str">
        <f>IF(H37="","",SUM(H37,J37,L37,N37,P37,R37,T37,V37,X37,Z37,AB37,AD37))</f>
        <v/>
      </c>
      <c r="T43" s="409"/>
      <c r="U43" s="409"/>
      <c r="V43" s="412"/>
      <c r="W43" s="468" t="str">
        <f>IF(H37="","",SUM(H37,J37,L37,N37,P37,R37,T37,V37,X37,Z37,AB37,AD37))</f>
        <v/>
      </c>
      <c r="X43" s="409"/>
      <c r="Y43" s="409"/>
      <c r="Z43" s="409"/>
      <c r="AA43" s="465" t="str">
        <f>IF(H37="","",SUM(H37,J37,L37,N37,P37,R37,T37,V37,X37,Z37,AB37,AD37))</f>
        <v/>
      </c>
      <c r="AB43" s="465"/>
      <c r="AC43" s="465"/>
      <c r="AD43" s="465"/>
    </row>
    <row r="44" spans="1:30" ht="15" x14ac:dyDescent="0.2">
      <c r="A44" s="353"/>
      <c r="B44" s="353"/>
      <c r="C44" s="353"/>
      <c r="D44" s="354"/>
      <c r="E44" s="473" t="s">
        <v>262</v>
      </c>
      <c r="F44" s="474"/>
      <c r="G44" s="469"/>
      <c r="H44" s="410"/>
      <c r="I44" s="410"/>
      <c r="J44" s="410"/>
      <c r="K44" s="410"/>
      <c r="L44" s="410"/>
      <c r="M44" s="410"/>
      <c r="N44" s="413"/>
      <c r="O44" s="469"/>
      <c r="P44" s="410"/>
      <c r="Q44" s="410"/>
      <c r="R44" s="413"/>
      <c r="S44" s="469"/>
      <c r="T44" s="410"/>
      <c r="U44" s="410"/>
      <c r="V44" s="413"/>
      <c r="W44" s="469"/>
      <c r="X44" s="410"/>
      <c r="Y44" s="410"/>
      <c r="Z44" s="410"/>
      <c r="AA44" s="466"/>
      <c r="AB44" s="466"/>
      <c r="AC44" s="466"/>
      <c r="AD44" s="466"/>
    </row>
    <row r="45" spans="1:30" ht="15" customHeight="1" x14ac:dyDescent="0.2">
      <c r="A45" s="355"/>
      <c r="B45" s="355"/>
      <c r="C45" s="355"/>
      <c r="D45" s="356"/>
      <c r="E45" s="407" t="s">
        <v>273</v>
      </c>
      <c r="F45" s="408"/>
      <c r="G45" s="470"/>
      <c r="H45" s="411"/>
      <c r="I45" s="411"/>
      <c r="J45" s="411"/>
      <c r="K45" s="411"/>
      <c r="L45" s="411"/>
      <c r="M45" s="411"/>
      <c r="N45" s="414"/>
      <c r="O45" s="470"/>
      <c r="P45" s="411"/>
      <c r="Q45" s="411"/>
      <c r="R45" s="414"/>
      <c r="S45" s="470"/>
      <c r="T45" s="411"/>
      <c r="U45" s="411"/>
      <c r="V45" s="414"/>
      <c r="W45" s="470"/>
      <c r="X45" s="411"/>
      <c r="Y45" s="411"/>
      <c r="Z45" s="411"/>
      <c r="AA45" s="467"/>
      <c r="AB45" s="467"/>
      <c r="AC45" s="467"/>
      <c r="AD45" s="467"/>
    </row>
    <row r="46" spans="1:30" x14ac:dyDescent="0.2">
      <c r="A46" s="460" t="s">
        <v>287</v>
      </c>
      <c r="B46" s="461"/>
      <c r="C46" s="461"/>
      <c r="D46" s="461"/>
      <c r="E46" s="461"/>
      <c r="F46" s="461"/>
      <c r="G46" s="462">
        <v>1</v>
      </c>
      <c r="H46" s="462"/>
      <c r="I46" s="462"/>
      <c r="J46" s="463"/>
      <c r="K46" s="464">
        <v>2</v>
      </c>
      <c r="L46" s="464"/>
      <c r="M46" s="464"/>
      <c r="N46" s="464"/>
      <c r="O46" s="464">
        <v>3</v>
      </c>
      <c r="P46" s="464"/>
      <c r="Q46" s="464"/>
      <c r="R46" s="464"/>
      <c r="S46" s="464">
        <v>4</v>
      </c>
      <c r="T46" s="464"/>
      <c r="U46" s="464"/>
      <c r="V46" s="464"/>
      <c r="W46" s="464">
        <v>5</v>
      </c>
      <c r="X46" s="464"/>
      <c r="Y46" s="464"/>
      <c r="Z46" s="464"/>
      <c r="AA46" s="464">
        <v>6</v>
      </c>
      <c r="AB46" s="464"/>
      <c r="AC46" s="464"/>
      <c r="AD46" s="464"/>
    </row>
    <row r="47" spans="1:30" x14ac:dyDescent="0.2">
      <c r="A47" s="227"/>
      <c r="B47" s="227"/>
      <c r="C47" s="227"/>
      <c r="D47" s="227"/>
      <c r="E47" s="227"/>
      <c r="F47" s="227"/>
    </row>
  </sheetData>
  <sheetProtection algorithmName="SHA-512" hashValue="lbpTk1BWlpUpfQ1+cmt4U/n1YmmqGBwDOCHN5iWctYyf22X6xwPrXkPcFRUNqwpQtyKD3/wUd7fjs2QancUdSQ==" saltValue="6kkB9n4Mua+KQxJQ9cooFA==" spinCount="100000" sheet="1" objects="1" scenarios="1" selectLockedCells="1"/>
  <mergeCells count="204">
    <mergeCell ref="A46:F46"/>
    <mergeCell ref="G46:J46"/>
    <mergeCell ref="K46:N46"/>
    <mergeCell ref="O46:R46"/>
    <mergeCell ref="S46:V46"/>
    <mergeCell ref="W46:Z46"/>
    <mergeCell ref="AA46:AD46"/>
    <mergeCell ref="E42:F42"/>
    <mergeCell ref="A40:D42"/>
    <mergeCell ref="O40:R42"/>
    <mergeCell ref="S40:V42"/>
    <mergeCell ref="W40:Z42"/>
    <mergeCell ref="AA40:AD42"/>
    <mergeCell ref="AA43:AD45"/>
    <mergeCell ref="O43:R45"/>
    <mergeCell ref="S43:V45"/>
    <mergeCell ref="W43:Z45"/>
    <mergeCell ref="A43:D45"/>
    <mergeCell ref="G40:J42"/>
    <mergeCell ref="G43:J45"/>
    <mergeCell ref="E40:F40"/>
    <mergeCell ref="E41:F41"/>
    <mergeCell ref="E43:F43"/>
    <mergeCell ref="E44:F44"/>
    <mergeCell ref="B37:B38"/>
    <mergeCell ref="AB37:AB38"/>
    <mergeCell ref="AC37:AC38"/>
    <mergeCell ref="AD37:AD38"/>
    <mergeCell ref="S37:S38"/>
    <mergeCell ref="T37:T38"/>
    <mergeCell ref="U37:U38"/>
    <mergeCell ref="V37:V38"/>
    <mergeCell ref="W37:W38"/>
    <mergeCell ref="X37:X38"/>
    <mergeCell ref="Y37:Y38"/>
    <mergeCell ref="Z37:Z38"/>
    <mergeCell ref="AA37:AA38"/>
    <mergeCell ref="M37:M38"/>
    <mergeCell ref="N37:N38"/>
    <mergeCell ref="O37:O38"/>
    <mergeCell ref="P37:P38"/>
    <mergeCell ref="Q37:Q38"/>
    <mergeCell ref="R37:R38"/>
    <mergeCell ref="AC35:AC36"/>
    <mergeCell ref="AD35:AD36"/>
    <mergeCell ref="A37:A38"/>
    <mergeCell ref="C37:F38"/>
    <mergeCell ref="G37:G38"/>
    <mergeCell ref="H37:H38"/>
    <mergeCell ref="I37:I38"/>
    <mergeCell ref="J37:J38"/>
    <mergeCell ref="K37:K38"/>
    <mergeCell ref="L37:L38"/>
    <mergeCell ref="W35:W36"/>
    <mergeCell ref="X35:X36"/>
    <mergeCell ref="Y35:Y36"/>
    <mergeCell ref="Z35:Z36"/>
    <mergeCell ref="AA35:AA36"/>
    <mergeCell ref="AB35:AB36"/>
    <mergeCell ref="Q35:Q36"/>
    <mergeCell ref="R35:R36"/>
    <mergeCell ref="S35:S36"/>
    <mergeCell ref="T35:T36"/>
    <mergeCell ref="U35:U36"/>
    <mergeCell ref="V35:V36"/>
    <mergeCell ref="K35:K36"/>
    <mergeCell ref="L35:L36"/>
    <mergeCell ref="M35:M36"/>
    <mergeCell ref="N35:N36"/>
    <mergeCell ref="O35:O36"/>
    <mergeCell ref="P35:P36"/>
    <mergeCell ref="A35:A36"/>
    <mergeCell ref="C35:F36"/>
    <mergeCell ref="G35:G36"/>
    <mergeCell ref="H35:H36"/>
    <mergeCell ref="I35:I36"/>
    <mergeCell ref="J35:J36"/>
    <mergeCell ref="B35:B36"/>
    <mergeCell ref="C27:F27"/>
    <mergeCell ref="C28:F28"/>
    <mergeCell ref="C29:F29"/>
    <mergeCell ref="C32:F32"/>
    <mergeCell ref="C33:F33"/>
    <mergeCell ref="C34:F34"/>
    <mergeCell ref="C30:F30"/>
    <mergeCell ref="C31:F31"/>
    <mergeCell ref="C21:F21"/>
    <mergeCell ref="C22:F22"/>
    <mergeCell ref="C23:F23"/>
    <mergeCell ref="C24:F24"/>
    <mergeCell ref="C25:F25"/>
    <mergeCell ref="C26:F26"/>
    <mergeCell ref="C16:F16"/>
    <mergeCell ref="C17:F17"/>
    <mergeCell ref="C18:F18"/>
    <mergeCell ref="A19:A20"/>
    <mergeCell ref="C19:F19"/>
    <mergeCell ref="C20:F20"/>
    <mergeCell ref="C11:F11"/>
    <mergeCell ref="C12:F12"/>
    <mergeCell ref="C13:F13"/>
    <mergeCell ref="A14:A15"/>
    <mergeCell ref="C14:F14"/>
    <mergeCell ref="C15:F15"/>
    <mergeCell ref="B19:B20"/>
    <mergeCell ref="A10:F10"/>
    <mergeCell ref="AA8:AB8"/>
    <mergeCell ref="AC8:AD8"/>
    <mergeCell ref="A9:F9"/>
    <mergeCell ref="G9:H9"/>
    <mergeCell ref="I9:J9"/>
    <mergeCell ref="K9:L9"/>
    <mergeCell ref="M9:N9"/>
    <mergeCell ref="O9:P9"/>
    <mergeCell ref="Q9:R9"/>
    <mergeCell ref="S9:T9"/>
    <mergeCell ref="O8:P8"/>
    <mergeCell ref="Q8:R8"/>
    <mergeCell ref="S8:T8"/>
    <mergeCell ref="U8:V8"/>
    <mergeCell ref="W8:X8"/>
    <mergeCell ref="Y8:Z8"/>
    <mergeCell ref="A8:F8"/>
    <mergeCell ref="G8:H8"/>
    <mergeCell ref="I8:J8"/>
    <mergeCell ref="K8:L8"/>
    <mergeCell ref="M8:N8"/>
    <mergeCell ref="U6:V6"/>
    <mergeCell ref="W6:X6"/>
    <mergeCell ref="Y6:Z6"/>
    <mergeCell ref="AA6:AB6"/>
    <mergeCell ref="AC6:AD6"/>
    <mergeCell ref="U9:V9"/>
    <mergeCell ref="W9:X9"/>
    <mergeCell ref="Y9:Z9"/>
    <mergeCell ref="AA9:AB9"/>
    <mergeCell ref="AC9:AD9"/>
    <mergeCell ref="U7:V7"/>
    <mergeCell ref="W7:X7"/>
    <mergeCell ref="Y7:Z7"/>
    <mergeCell ref="AA7:AB7"/>
    <mergeCell ref="AC7:AD7"/>
    <mergeCell ref="A5:F5"/>
    <mergeCell ref="A7:F7"/>
    <mergeCell ref="G7:H7"/>
    <mergeCell ref="I7:J7"/>
    <mergeCell ref="K7:L7"/>
    <mergeCell ref="M7:N7"/>
    <mergeCell ref="O7:P7"/>
    <mergeCell ref="Q7:R7"/>
    <mergeCell ref="S7:T7"/>
    <mergeCell ref="K6:L6"/>
    <mergeCell ref="M6:N6"/>
    <mergeCell ref="O6:P6"/>
    <mergeCell ref="Q6:R6"/>
    <mergeCell ref="S6:T6"/>
    <mergeCell ref="A6:F6"/>
    <mergeCell ref="G6:H6"/>
    <mergeCell ref="I6:J6"/>
    <mergeCell ref="AA4:AD4"/>
    <mergeCell ref="AA2:AB2"/>
    <mergeCell ref="AC2:AD2"/>
    <mergeCell ref="A3:C3"/>
    <mergeCell ref="D3:F3"/>
    <mergeCell ref="G3:J3"/>
    <mergeCell ref="K3:N3"/>
    <mergeCell ref="O3:R3"/>
    <mergeCell ref="S3:V3"/>
    <mergeCell ref="W3:Z3"/>
    <mergeCell ref="AA3:AD3"/>
    <mergeCell ref="O1:P1"/>
    <mergeCell ref="W2:X2"/>
    <mergeCell ref="Y2:Z2"/>
    <mergeCell ref="A4:C4"/>
    <mergeCell ref="D4:F4"/>
    <mergeCell ref="G4:J4"/>
    <mergeCell ref="K4:N4"/>
    <mergeCell ref="O4:R4"/>
    <mergeCell ref="S4:V4"/>
    <mergeCell ref="W4:Z4"/>
    <mergeCell ref="E45:F45"/>
    <mergeCell ref="K40:N42"/>
    <mergeCell ref="K43:N45"/>
    <mergeCell ref="AC1:AD1"/>
    <mergeCell ref="A2:F2"/>
    <mergeCell ref="G2:H2"/>
    <mergeCell ref="I2:J2"/>
    <mergeCell ref="K2:L2"/>
    <mergeCell ref="M2:N2"/>
    <mergeCell ref="O2:P2"/>
    <mergeCell ref="Q2:R2"/>
    <mergeCell ref="S2:T2"/>
    <mergeCell ref="U2:V2"/>
    <mergeCell ref="Q1:R1"/>
    <mergeCell ref="S1:T1"/>
    <mergeCell ref="U1:V1"/>
    <mergeCell ref="W1:X1"/>
    <mergeCell ref="Y1:Z1"/>
    <mergeCell ref="AA1:AB1"/>
    <mergeCell ref="A1:F1"/>
    <mergeCell ref="G1:H1"/>
    <mergeCell ref="I1:J1"/>
    <mergeCell ref="K1:L1"/>
    <mergeCell ref="M1:N1"/>
  </mergeCells>
  <dataValidations xWindow="929" yWindow="379" count="27">
    <dataValidation type="textLength" showInputMessage="1" showErrorMessage="1" errorTitle="Required" error="Enter Participant Name." promptTitle="Enter Participant Name" prompt="Allows up to 85 characters." sqref="A2:F2" xr:uid="{F089B2E8-1E0C-4A42-8777-295C6EF79F2F}">
      <formula1>1</formula1>
      <formula2>85</formula2>
    </dataValidation>
    <dataValidation type="textLength" operator="equal" showInputMessage="1" showErrorMessage="1" errorTitle="Required" error="Enter Case Number" promptTitle="Enter Case Number" prompt="Must be 10 characters." sqref="A4:C4" xr:uid="{0C58C220-4EE3-44D4-9C09-803EE0D4B4AC}">
      <formula1>10</formula1>
    </dataValidation>
    <dataValidation type="textLength" showInputMessage="1" showErrorMessage="1" errorTitle="Required" error="Enter Worker Name &amp; ID." promptTitle="Enter Worker Name &amp; ID" prompt="Allows up to 85 characters." sqref="G2:H2 K2:L2 O2:P2 S2:T2 W2:X2 AA2:AB2" xr:uid="{468E3E0A-0D48-419A-810E-E72581E12ADD}">
      <formula1>1</formula1>
      <formula2>85</formula2>
    </dataValidation>
    <dataValidation type="textLength" operator="equal" showInputMessage="1" showErrorMessage="1" errorTitle="Required" error="Enter BRITS Referral Number." promptTitle="Enter " prompt="Enter the BRITS Referral in 10-digit format._x000a__x000a_If the first number is a leading zero, enter ' before the 0 for excel to capture the leading 0._x000a__x000a_Must be 10 characters._x000a_" sqref="D4:F4" xr:uid="{015A4A22-127E-40D0-96FB-29A8D74A728F}">
      <formula1>10</formula1>
    </dataValidation>
    <dataValidation type="whole" showInputMessage="1" showErrorMessage="1" errorTitle="Error" error="Enter whole numbers only. The amount must be $0 to $99999._x000a__x000a_Enter Vehicle Asset(s) amount from the CWW Asset Information Summary page." promptTitle="Enter Vehicle Asset(s)" prompt="Enter Vehicle Asset(s) amount from the CWW Asset Information Summary page._x000a_" sqref="G11 I11 K11 M11 O11 Q11 S11 U11 W11 Y11 AA11 AC11" xr:uid="{57EF28E6-632B-45AD-AA30-F35559333CC3}">
      <formula1>0</formula1>
      <formula2>99999</formula2>
    </dataValidation>
    <dataValidation type="whole" showInputMessage="1" showErrorMessage="1" errorTitle="Error" error="Enter whole numbers only. The amount must be $0 to $99999._x000a__x000a_Enter Other Asset(s) amount from the CWW Asset Information Summary page._x000a__x000a_Reminder: Vehicle Asset(s) must be separated out from all Other Asset(s) listed." promptTitle="Enter Other Asset(s)" prompt="Enter Other Asset(s) amount from the CWW Asset Information Summary page._x000a__x000a_Reminder: Vehicle Asset(s) must be separated out from all Other Asset(s) listed." sqref="G12:AD12" xr:uid="{CDB45D31-BEFA-4473-A960-9BCA6B2F4E6C}">
      <formula1>0</formula1>
      <formula2>99999</formula2>
    </dataValidation>
    <dataValidation type="whole" showInputMessage="1" showErrorMessage="1" errorTitle="Error" error="Enter whole numbers only. The amount must be $0 to $99999._x000a__x000a_Enter Vehicle Asset(s) amount from the CWW Asset Information Summary page._x000a_" promptTitle="Enter Vehicle Asset(s)" prompt="Enter Vehicle Asset(s) amount from the CWW Asset Information Summary page._x000a_" sqref="H11 J11 L11 N11 P11 R11 T11 V11 X11 Z11 AB11 AD11" xr:uid="{9CBEBC49-745F-465F-B466-E0E2BD471ED3}">
      <formula1>0</formula1>
      <formula2>99999</formula2>
    </dataValidation>
    <dataValidation type="whole" showInputMessage="1" showErrorMessage="1" errorTitle="Error" error="Enter whole numbers only. The amount must be $0 to $99999._x000a__x000a_Total and enter Earned Income from the CWW Employment Summary page." promptTitle="Enter Earned Income" prompt="Total and enter Earned Income from the CWW Employment Summary page." sqref="G16:AD16" xr:uid="{9F1C5036-D3C8-4DE1-9D36-CCC4F10B9F28}">
      <formula1>0</formula1>
      <formula2>99999</formula2>
    </dataValidation>
    <dataValidation type="whole" showInputMessage="1" showErrorMessage="1" errorTitle="Error" error="Enter whole numbers only. The amount must be $0 to $99999._x000a__x000a_Total and enter the Unearned Income from the CWW Unearned Income Summary page." promptTitle="Enter Unearned Income" prompt="Total and enter the Unearned Income from the CWW Unearned Income Summary page." sqref="G17:AD17" xr:uid="{B8842DC2-CCD3-4C9B-80AF-635AE916790B}">
      <formula1>0</formula1>
      <formula2>99999</formula2>
    </dataValidation>
    <dataValidation type="whole" showInputMessage="1" showErrorMessage="1" errorTitle="Required" error="Enter whole numbers only. The amount must be $0 to $673._x000a__x000a_Enter the Drug Felon Penalty." promptTitle="Enter Drug Felon Penalty" prompt="Excel will populate the entry in the Corrected column. _x000a__x000a_Review the CWW Drug Felon page to determine the amount. _x000a__x000a_Applies to CSJ and W-2T placement. W-2 Manual 11.7.1._x000a_" sqref="G22 I22 K22 M22 O22 Q22 S22 U22 W22 Y22 AA22 AC22" xr:uid="{B62A3D25-C66B-41AF-91A6-EF1B04D121F3}">
      <formula1>0</formula1>
      <formula2>673</formula2>
    </dataValidation>
    <dataValidation type="whole" showInputMessage="1" showErrorMessage="1" errorTitle="Error" error="Enter whole numbers only. The amount must be $0 to $673." promptTitle="Enter the Learnfare Penalty" prompt="Review the CWW School Enrollment for each child to determine the amount. _x000a__x000a_Applies to CSJ, TMP. and W-2T placement. The minimum amount is $50 per month per child, not to exceed $150 per month. W-2 Manual 16.4.1._x000a_" sqref="G23 I23 K23 M23 O23 Q23 S23 U23 W23 Y23 AA23 AC23" xr:uid="{53587A4A-043C-4975-978B-4E4557F8532F}">
      <formula1>0</formula1>
      <formula2>673</formula2>
    </dataValidation>
    <dataValidation type="whole" showInputMessage="1" showErrorMessage="1" errorTitle="Required" error="Enter whole numbers only. The amount must be $0 to $673._x000a__x000a_Enter the Nonparticipation Penalty." promptTitle="Enter Nonparticipation Penalty" prompt="The original applied hours of nonparticipation amount can be found on CARES Mainframe Screen IQWD or CWW --&gt; W-2 Payment Issuance --&gt; Payment History --&gt; W-2 Payment Details. " sqref="G24 I24 K24 M24 O24 Q24 S24 U24 W24 Y24 AA24 AC24" xr:uid="{4A4AE386-ACA1-4F76-A4BC-121E819BAEC7}">
      <formula1>0</formula1>
      <formula2>673</formula2>
    </dataValidation>
    <dataValidation type="whole" showInputMessage="1" showErrorMessage="1" errorTitle="Error" error="Enter whole numbers only. The amount must be $0 to $673._x000a__x000a_Enter the Prior Monthly Recoupment Amount" promptTitle="Enter Prior Monthly Recoupment" prompt="The original amount can be found on CARES Mainframe Screen IQWD or CWW--&gt;W-2 Payment Issuance--&gt;Payment History--&gt;W-2 Payment Details. _x000a__x000a_This amount will not change since the recoupment has already occurred. BRITS tracks all recoupments._x000a_" sqref="G27 I27 K27 M27 O27 Q27 S27 U27 W27 Y27 AA27 AC27" xr:uid="{43511842-9C0C-4830-8207-2A273DEB5C28}">
      <formula1>0</formula1>
      <formula2>673</formula2>
    </dataValidation>
    <dataValidation type="whole" showInputMessage="1" showErrorMessage="1" errorTitle="Error" error="Enter whole numbers only. The amount must be $0 to $673._x000a__x000a_Enter the Actual W-2 Payment Issued." promptTitle="Enter Actual W-2 Payment Issued" prompt="Enter the Original W-2 Payment that was issued. _x000a__x000a_The original amount can be found on CARES Mainframe Screen IQAF/IQWD or CWW--&gt; W-2 Payment Issuance --&gt; Payment History. _x000a__x000a_Excel will populate the entry in the Corrected column. " sqref="G29 I29 K29 M29 O29 Q29 S29 U29 W29 Y29 AA29 AC29" xr:uid="{54956803-CC54-4D2F-8DED-464A5FA481F8}">
      <formula1>0</formula1>
      <formula2>673</formula2>
    </dataValidation>
    <dataValidation type="whole" showInputMessage="1" showErrorMessage="1" errorTitle="Error" error="Enter whole numbers only. The amount must be $0 to $673._x000a__x000a_Enter the Base W-2 Payment Amount." promptTitle="Corrected" prompt="Enter the Corrected Base W-2 Payment Amount." sqref="H21 J21 L21 N21 P21 R21 T21 V21 X21 Z21 AB21 AD21" xr:uid="{19513545-96A6-4B45-A3AA-54730BA76620}">
      <formula1>0</formula1>
      <formula2>673</formula2>
    </dataValidation>
    <dataValidation type="whole" showInputMessage="1" showErrorMessage="1" errorTitle="Required" error="Enter whole numbers only. The amount must be $0 to $673._x000a__x000a_Enter the Base W-2 Payment Amount." promptTitle="Enter Base W-2 Payment Amount." prompt="Found on CARES Mainframe Screen IQWD or CWW--&gt; W-2 Payment Issuance --&gt; Payment History --&gt; W-2 Payment Details." sqref="G21 I21 K21 M21 O21 Q21 S21 U21 W21 Y21 AA21 AC21" xr:uid="{9F423437-B979-4411-A0B1-F1A475ECBABD}">
      <formula1>0</formula1>
      <formula2>673</formula2>
    </dataValidation>
    <dataValidation type="whole" showInputMessage="1" showErrorMessage="1" errorTitle="Error" error="Enter whole numbers only. The amount must be $0 to $673._x000a__x000a_Enter the Drug Felon Penalty." promptTitle="Corrected" prompt="Enter the Corrected Drug Felon Penalty._x000a__x000a_Review the CWW Drug Felon page to determine the amount. _x000a__x000a_Applies to CSJ and W-2T placement. W-2 Manual 11.7.1._x000a_" sqref="H22 J22 L22 N22 P22 R22 T22 V22 X22 Z22 AB22 AD22" xr:uid="{EBEECD9F-2746-4832-912C-D52D0A272367}">
      <formula1>0</formula1>
      <formula2>673</formula2>
    </dataValidation>
    <dataValidation type="whole" showInputMessage="1" showErrorMessage="1" errorTitle="Error" error="Enter whole numbers only. The amount must be $0 to $673._x000a__x000a_Enter the Corrected Learnfare Penalty._x000a_" promptTitle="Corrected" prompt="Enter the Corrected Learnfare Penalty._x000a__x000a_Review the CWW School Enrollment for each child to determine the amount. _x000a__x000a_Applies to CSJ, TMP. and W-2T placement. The minimum amount is $50 per month per child, not to exceed $150 per month. W-2 Manual 16.4.1._x000a_" sqref="H23 J23 L23 N23 P23 R23 T23 V23 X23 Z23 AB23 AD23" xr:uid="{AC4AB4E5-C62B-42FC-B5EF-054D086B11D5}">
      <formula1>0</formula1>
      <formula2>673</formula2>
    </dataValidation>
    <dataValidation type="whole" showInputMessage="1" showErrorMessage="1" errorTitle="Required" error="Enter whole numbers only. The amount must be $0 to $673._x000a__x000a_Enter the Nonparticipation Penalty." promptTitle="Corrected" prompt="Enter the Corrected Nonparticipation Penalty._x000a__x000a_The original applied hours of nonparticipation amount can be found on CARES Mainframe Screen IQWD or CWW --&gt; W-2 Payment Issuance --&gt; Payment History --&gt; W-2 Payment Details. " sqref="H24 J24 L24 N24 P24 R24 T24 V24 X24 Z24 AB24 AD24" xr:uid="{91418CF9-801A-4EE0-8B35-0690F6324622}">
      <formula1>0</formula1>
      <formula2>673</formula2>
    </dataValidation>
    <dataValidation type="whole" showInputMessage="1" showErrorMessage="1" errorTitle="Error" error="Enter whole numbers only. The amount must be $0 to $673.  _x000a__x000a_Enter the Child Support Retained Amount." promptTitle="Enter Child Support Retained" prompt="For nonfinancial or financial eligibility reasons._x000a__x000a_Log into KIDS to view the Participant Account Statement. Select the DIST transaction type. Review each Transaction Date/Type: DIST, From Debt Class: CSUPP, Amount Appliedk: [Value], and PA: R." sqref="H34 J34 L34 N34 P34 R34 T34 V34 X34 Z34 AB34 AD34" xr:uid="{78AE0869-FDEC-4B0D-A10A-954EAEE69DDE}">
      <formula1>0</formula1>
      <formula2>673</formula2>
    </dataValidation>
    <dataValidation type="list" allowBlank="1" showInputMessage="1" showErrorMessage="1" promptTitle="To Override" prompt="Enter the TIme Limit Month." sqref="G9:AD9" xr:uid="{7FF37624-23EF-49B7-AAFA-3390B8035C21}">
      <formula1>Dropdown_TimeLimitMonth_unlink</formula1>
    </dataValidation>
    <dataValidation type="list" allowBlank="1" showInputMessage="1" showErrorMessage="1" errorTitle="Error" error="Select the Assistance Group size from the drop down list. " promptTitle="Select" prompt="Select the Assistance Group size from the drop down list. _x000a__x000a_The drop down list changes based on the Time Limit Year selected from the W-2 Payment Calculator. " sqref="G10:AD10" xr:uid="{26785862-5299-4C3D-BF83-A161E1F30689}">
      <formula1>W_2_Group_Unlinked</formula1>
    </dataValidation>
    <dataValidation type="list" showInputMessage="1" showErrorMessage="1" errorTitle="Required" error="Select the Time Limit Year." promptTitle="Select" prompt="Select the Time Limit Year." sqref="G7:AD7" xr:uid="{0ADF70AE-A3AF-4092-AF4D-CD0E9B62E012}">
      <formula1>Unlinked_CalendarYear</formula1>
    </dataValidation>
    <dataValidation type="textLength" operator="equal" showInputMessage="1" showErrorMessage="1" errorTitle="Required" error="Enter Date in MM/DD/YYYY." promptTitle="Enter Date" prompt="Enter Date in MM/DD/YYYY format. _x000a__x000a_Must be 10 characters." sqref="I2:J2 M2:N2 Q2:R2 U2:V2 Y2:Z2 AC2:AD2" xr:uid="{4E086009-77F7-491A-B610-0A7915E74312}">
      <formula1>10</formula1>
    </dataValidation>
    <dataValidation type="textLength" allowBlank="1" showInputMessage="1" showErrorMessage="1" errorTitle="Error" error="Enter the W-2 Payment Period in MM/DD/YYYY format." promptTitle="Enter Begin Date" prompt="Enter the W-2 Payment Period Begin Date in MM/DD/YYYY format." sqref="E40:F40 E43:F43" xr:uid="{C2C94E9F-3B4E-487C-B5C2-787F23F1BBE2}">
      <formula1>1</formula1>
      <formula2>10</formula2>
    </dataValidation>
    <dataValidation type="textLength" showInputMessage="1" showErrorMessage="1" errorTitle="Error" error="Enter the W-2 Payment Period in MM/DD/YYYY format." promptTitle="Enter End Date" prompt="Enter the W-2 Payment Period End Date in MM/DD/YYYY format." sqref="E42:F42 E45:F45" xr:uid="{9189DFDF-0472-4377-9C72-4AB14BC5621F}">
      <formula1>1</formula1>
      <formula2>10</formula2>
    </dataValidation>
    <dataValidation type="list" showInputMessage="1" errorTitle="Required" error="Select the Monthly W-2 Participation Period." promptTitle="Select" prompt="Select or Enter the W-2 Participation Period." sqref="G8:AD8" xr:uid="{075A1508-5AF1-4F55-9C6C-962EB69E0692}">
      <formula1>Unlink_Delayed_Monthly</formula1>
    </dataValidation>
  </dataValidations>
  <printOptions horizontalCentered="1" verticalCentered="1"/>
  <pageMargins left="0.8" right="0.8" top="0.75" bottom="0.75" header="0.3" footer="0.3"/>
  <pageSetup scale="90" fitToHeight="0" orientation="portrait" blackAndWhite="1" r:id="rId1"/>
  <headerFooter>
    <oddHeader>&amp;C&amp;"Arial,Bold"&amp;14Wisconsin Works (W-2) Overpayment Worksheet
&amp;"Arial,Regular"&amp;8Personal Information you provide may be used for secondary purposes [Privacy Law, s. 15.04 (1)(m). Wisconsin Statutes]</oddHeader>
  </headerFooter>
  <colBreaks count="5" manualBreakCount="5">
    <brk id="10" max="42" man="1"/>
    <brk id="14" max="1048575" man="1"/>
    <brk id="18" max="1048575" man="1"/>
    <brk id="22" max="1048575" man="1"/>
    <brk id="26"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8CCEE-867D-49C6-A118-160B559A61B8}">
  <sheetPr>
    <pageSetUpPr fitToPage="1"/>
  </sheetPr>
  <dimension ref="A1:G12"/>
  <sheetViews>
    <sheetView tabSelected="1" view="pageLayout" zoomScaleNormal="100" workbookViewId="0">
      <selection activeCell="A6" sqref="A6"/>
    </sheetView>
  </sheetViews>
  <sheetFormatPr defaultColWidth="9.140625" defaultRowHeight="15" x14ac:dyDescent="0.25"/>
  <cols>
    <col min="1" max="1" width="18.42578125" style="21" customWidth="1"/>
    <col min="2" max="2" width="21" style="21" customWidth="1"/>
    <col min="3" max="3" width="20" style="21" customWidth="1"/>
    <col min="4" max="4" width="18.140625" style="21" customWidth="1"/>
    <col min="5" max="5" width="21.5703125" style="21" customWidth="1"/>
    <col min="6" max="6" width="23" style="21" customWidth="1"/>
    <col min="7" max="7" width="30.140625" style="21" customWidth="1"/>
    <col min="8" max="16384" width="9.140625" style="21"/>
  </cols>
  <sheetData>
    <row r="1" spans="1:7" ht="20.25" x14ac:dyDescent="0.3">
      <c r="A1" s="478" t="s">
        <v>177</v>
      </c>
      <c r="B1" s="478"/>
      <c r="C1" s="478"/>
      <c r="D1" s="478"/>
      <c r="E1" s="478"/>
      <c r="F1" s="478"/>
      <c r="G1" s="478"/>
    </row>
    <row r="2" spans="1:7" x14ac:dyDescent="0.25">
      <c r="A2" s="479"/>
      <c r="B2" s="479"/>
      <c r="C2" s="479"/>
      <c r="D2" s="479"/>
      <c r="E2" s="479"/>
      <c r="F2" s="479"/>
      <c r="G2" s="479"/>
    </row>
    <row r="3" spans="1:7" x14ac:dyDescent="0.25">
      <c r="A3" s="480" t="s">
        <v>194</v>
      </c>
      <c r="B3" s="480"/>
      <c r="C3" s="480"/>
      <c r="D3" s="480"/>
      <c r="E3" s="480"/>
      <c r="F3" s="480"/>
      <c r="G3" s="480"/>
    </row>
    <row r="4" spans="1:7" x14ac:dyDescent="0.25">
      <c r="A4" s="481"/>
      <c r="B4" s="481"/>
      <c r="C4" s="481"/>
      <c r="D4" s="481"/>
      <c r="E4" s="481"/>
      <c r="F4" s="481"/>
      <c r="G4" s="481"/>
    </row>
    <row r="5" spans="1:7" s="123" customFormat="1" ht="60" x14ac:dyDescent="0.25">
      <c r="A5" s="119" t="s">
        <v>73</v>
      </c>
      <c r="B5" s="60" t="s">
        <v>178</v>
      </c>
      <c r="C5" s="60" t="s">
        <v>179</v>
      </c>
      <c r="D5" s="60" t="s">
        <v>180</v>
      </c>
      <c r="E5" s="60" t="s">
        <v>181</v>
      </c>
      <c r="F5" s="60" t="s">
        <v>182</v>
      </c>
      <c r="G5" s="120" t="s">
        <v>183</v>
      </c>
    </row>
    <row r="6" spans="1:7" x14ac:dyDescent="0.25">
      <c r="A6" s="265" t="s">
        <v>45</v>
      </c>
      <c r="B6" s="266" t="s">
        <v>45</v>
      </c>
      <c r="C6" s="267" t="s">
        <v>47</v>
      </c>
      <c r="D6" s="268" t="s">
        <v>47</v>
      </c>
      <c r="E6" s="269" t="str">
        <f>IF(C6="Enter","",IF(D6,C6/D6,0))</f>
        <v/>
      </c>
      <c r="F6" s="268" t="s">
        <v>47</v>
      </c>
      <c r="G6" s="270" t="str">
        <f>IF(F6="Enter","",IF((AND(A6="Yes",B6="Yes")),E6*F6,"$0"))</f>
        <v/>
      </c>
    </row>
    <row r="10" spans="1:7" ht="20.25" x14ac:dyDescent="0.3">
      <c r="A10" s="475" t="s">
        <v>184</v>
      </c>
      <c r="B10" s="476"/>
      <c r="C10" s="476"/>
      <c r="D10" s="476"/>
      <c r="E10" s="476"/>
      <c r="F10" s="476"/>
      <c r="G10" s="477"/>
    </row>
    <row r="11" spans="1:7" ht="60" x14ac:dyDescent="0.25">
      <c r="A11" s="119" t="s">
        <v>73</v>
      </c>
      <c r="B11" s="60" t="s">
        <v>178</v>
      </c>
      <c r="C11" s="60" t="s">
        <v>179</v>
      </c>
      <c r="D11" s="60" t="s">
        <v>180</v>
      </c>
      <c r="E11" s="60" t="s">
        <v>181</v>
      </c>
      <c r="F11" s="60" t="s">
        <v>182</v>
      </c>
      <c r="G11" s="120" t="s">
        <v>183</v>
      </c>
    </row>
    <row r="12" spans="1:7" ht="180" x14ac:dyDescent="0.25">
      <c r="A12" s="121" t="s">
        <v>195</v>
      </c>
      <c r="B12" s="61" t="s">
        <v>196</v>
      </c>
      <c r="C12" s="61" t="s">
        <v>187</v>
      </c>
      <c r="D12" s="61" t="s">
        <v>188</v>
      </c>
      <c r="E12" s="61" t="s">
        <v>185</v>
      </c>
      <c r="F12" s="61" t="s">
        <v>189</v>
      </c>
      <c r="G12" s="122" t="s">
        <v>186</v>
      </c>
    </row>
  </sheetData>
  <sheetProtection algorithmName="SHA-512" hashValue="9zBEiTY9Ct3r6JeQzditpr1MtWv3Ol4yP1JhMl5GTljIR0N4pggkkUUyt3CVXDb1qRsJkBtapceJ1+9L+3jsMA==" saltValue="XZaHkyMhOxvG7wlLJ9RmFA==" spinCount="100000" sheet="1" selectLockedCells="1"/>
  <mergeCells count="5">
    <mergeCell ref="A10:G10"/>
    <mergeCell ref="A1:G1"/>
    <mergeCell ref="A2:G2"/>
    <mergeCell ref="A3:G3"/>
    <mergeCell ref="A4:G4"/>
  </mergeCells>
  <dataValidations xWindow="947" yWindow="335" count="5">
    <dataValidation type="whole" allowBlank="1" showInputMessage="1" showErrorMessage="1" errorTitle="Error" error="Enter " promptTitle="Enter" prompt="Enter the cumulative overpayment amount." sqref="C6" xr:uid="{CBCCA5FB-4629-4A73-A471-376EF026EA0F}">
      <formula1>0</formula1>
      <formula2>999999</formula2>
    </dataValidation>
    <dataValidation type="whole" showInputMessage="1" showErrorMessage="1" errorTitle="Error" error="Enter whole numbers only from 0 to 72." promptTitle="Enter" prompt="Enter the number of months payments were issued in error." sqref="D6" xr:uid="{8BB73AA3-1463-4A7A-9214-78BB1392919E}">
      <formula1>0</formula1>
      <formula2>72</formula2>
    </dataValidation>
    <dataValidation type="whole" showInputMessage="1" showErrorMessage="1" errorTitle="Error" error="Enter the number of future remaining months. _x000a__x000a_If the case closed this month, count the remaining months left in the eligibility period. " promptTitle="Determining the Remaining Months" prompt="Navigate to CWW under the Override AG Renewal/Review Dates page to determine the remaining months left in the current W-2 Eligibility Period. _x000a__x000a_Enter the number of future remaining months." sqref="F6" xr:uid="{ECFC6C30-F6FC-4DEF-ADD2-89BD7B95C879}">
      <formula1>0</formula1>
      <formula2>6</formula2>
    </dataValidation>
    <dataValidation type="list" showInputMessage="1" showErrorMessage="1" errorTitle="Error" error="Select Yes or No from the drop down list." promptTitle="Select" prompt="Select Yes or No from the dropdown list." sqref="A6" xr:uid="{8812729D-86A3-42FA-A884-4A90295D0499}">
      <formula1>FCS_33_67_68</formula1>
    </dataValidation>
    <dataValidation type="list" allowBlank="1" showInputMessage="1" showErrorMessage="1" promptTitle="Select" prompt="Select Yes or No from the dropdown list." sqref="B6" xr:uid="{5BA5BD27-8889-40B2-AE7E-63117DFBCC40}">
      <formula1>FCS_33_67_68</formula1>
    </dataValidation>
  </dataValidations>
  <printOptions horizontalCentered="1" verticalCentered="1"/>
  <pageMargins left="0.7" right="0.7" top="0.75" bottom="0.75" header="0.3" footer="0.3"/>
  <pageSetup scale="80" orientation="landscape" r:id="rId1"/>
  <headerFooter>
    <oddFooter>&amp;L&amp;"Roboto,Regular"&amp;10DCF-F-5223-E (R. 03/2026)&amp;R&amp;"Roboto,Regular"&amp;10&amp;P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30</vt:i4>
      </vt:variant>
    </vt:vector>
  </HeadingPairs>
  <TitlesOfParts>
    <vt:vector size="37" baseType="lpstr">
      <vt:lpstr>FPL</vt:lpstr>
      <vt:lpstr>PeriodRatePayment</vt:lpstr>
      <vt:lpstr>Directions</vt:lpstr>
      <vt:lpstr>W-2PaymentCalculator-DoNotPrint</vt:lpstr>
      <vt:lpstr>W-2 Overpayment Worksheet-Print</vt:lpstr>
      <vt:lpstr>W-2Overpayment Worksheet-unlink</vt:lpstr>
      <vt:lpstr>W-2FutureCostSavingsCalc-Manual</vt:lpstr>
      <vt:lpstr>_2019</vt:lpstr>
      <vt:lpstr>_2020</vt:lpstr>
      <vt:lpstr>_2021</vt:lpstr>
      <vt:lpstr>_2022</vt:lpstr>
      <vt:lpstr>_2023</vt:lpstr>
      <vt:lpstr>_2024</vt:lpstr>
      <vt:lpstr>_2025</vt:lpstr>
      <vt:lpstr>_2026</vt:lpstr>
      <vt:lpstr>BasePayment</vt:lpstr>
      <vt:lpstr>CalendarYear_Linked</vt:lpstr>
      <vt:lpstr>DailyRate</vt:lpstr>
      <vt:lpstr>DaysCount</vt:lpstr>
      <vt:lpstr>Delayed</vt:lpstr>
      <vt:lpstr>Delayed_Cycle_End_Date</vt:lpstr>
      <vt:lpstr>Dropdown_TimeLimitMonth_unlink</vt:lpstr>
      <vt:lpstr>FCS_33_67_68</vt:lpstr>
      <vt:lpstr>FPL_Monthly</vt:lpstr>
      <vt:lpstr>Monthly</vt:lpstr>
      <vt:lpstr>ParticipationPeriodTimeLimitDaysCount</vt:lpstr>
      <vt:lpstr>Placement</vt:lpstr>
      <vt:lpstr>Directions!Print_Area</vt:lpstr>
      <vt:lpstr>'W-2 Overpayment Worksheet-Print'!Print_Area</vt:lpstr>
      <vt:lpstr>'W-2 Overpayment Worksheet-Print'!Print_Titles</vt:lpstr>
      <vt:lpstr>'W-2Overpayment Worksheet-unlink'!Print_Titles</vt:lpstr>
      <vt:lpstr>TimeLimit_Month</vt:lpstr>
      <vt:lpstr>TimeLimitYear</vt:lpstr>
      <vt:lpstr>Unlink_Delayed_Monthly</vt:lpstr>
      <vt:lpstr>Unlinked_CalendarYear</vt:lpstr>
      <vt:lpstr>W_2_Group_Unlinked</vt:lpstr>
      <vt:lpstr>Worksheet_Print_18_19</vt:lpstr>
    </vt:vector>
  </TitlesOfParts>
  <Company>DCF - State of Wisconsin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Wisconsin Works (W-2) Overpayment Worksheet, DCF-F-5223-E</dc:title>
  <dc:subject>Division of Family and Economic Security</dc:subject>
  <dc:creator/>
  <cp:keywords>department of children and families, division of family and economic security, bureau of working families, dcf-f-5223-e wisconsin works overpayment worksheet, dcf-f-5223-e w-2 overpayment worksheet, dcf-f-5223-e, wisconsin works overpayment worksheet, w-2 overpayment worksheet, wisconsin works, w-2</cp:keywords>
  <dc:description>R. 03/2026</dc:description>
  <cp:lastModifiedBy>Wilkins, Cheryllynn - DCF</cp:lastModifiedBy>
  <cp:lastPrinted>2026-03-06T00:03:02Z</cp:lastPrinted>
  <dcterms:created xsi:type="dcterms:W3CDTF">2020-03-19T15:11:48Z</dcterms:created>
  <dcterms:modified xsi:type="dcterms:W3CDTF">2026-03-16T19:35:18Z</dcterms:modified>
  <cp:category>Forms</cp:category>
</cp:coreProperties>
</file>